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tabRatio="906" activeTab="0"/>
  </bookViews>
  <sheets>
    <sheet name="от 29.12.2018 №998" sheetId="1" r:id="rId1"/>
  </sheets>
  <definedNames>
    <definedName name="_xlnm.Print_Titles" localSheetId="0">'от 29.12.2018 №998'!$6:$7</definedName>
    <definedName name="_xlnm.Print_Area" localSheetId="0">'от 29.12.2018 №998'!$A$1:$CF$800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R5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6 чел по 13000</t>
        </r>
      </text>
    </comment>
  </commentList>
</comments>
</file>

<file path=xl/sharedStrings.xml><?xml version="1.0" encoding="utf-8"?>
<sst xmlns="http://schemas.openxmlformats.org/spreadsheetml/2006/main" count="1691" uniqueCount="954">
  <si>
    <t>КБК</t>
  </si>
  <si>
    <t>Наименование мероприятия</t>
  </si>
  <si>
    <t>2018 год</t>
  </si>
  <si>
    <t>2019 год</t>
  </si>
  <si>
    <t>Государственная программа Орловской области "Развитие отрасли здравоохранения в Орловской области"</t>
  </si>
  <si>
    <t xml:space="preserve">Подпрограмма 1. "Профилактика заболеваний и формирование здорового образа жизни. Развитие первичной медико-санитарной помощи" </t>
  </si>
  <si>
    <t>811</t>
  </si>
  <si>
    <t>0909</t>
  </si>
  <si>
    <t>612</t>
  </si>
  <si>
    <t>1111</t>
  </si>
  <si>
    <t xml:space="preserve"> БУЗ Орловской области "Орловский областной центр по профилактике и борьбе со СПИД и инфекционными заболеваниями"</t>
  </si>
  <si>
    <t>340/7500 "Медикаменты"</t>
  </si>
  <si>
    <t>БУЗ ОО "Городская больница им.С. П.Боткина"</t>
  </si>
  <si>
    <t>БУЗ Орловской области "НКМЦ им. З.И. Круглой"</t>
  </si>
  <si>
    <t>226 "Прочие услуги, работы"</t>
  </si>
  <si>
    <t>340/7660            "Прочие материальные запасы"</t>
  </si>
  <si>
    <t>ВСЕГО</t>
  </si>
  <si>
    <t>310/7540 "Приобретение медицинского оборудования"</t>
  </si>
  <si>
    <t>Учреждение: БУЗ Орловской области "Орловский областной врачебно-физкультурный диспансер"</t>
  </si>
  <si>
    <t>226/7660 "Прочие работы, услуги"</t>
  </si>
  <si>
    <t>0902</t>
  </si>
  <si>
    <t>БУЗ ОО "Детская поликлиника №1"</t>
  </si>
  <si>
    <t>БУЗ ОО "Детская поликлиника №2"</t>
  </si>
  <si>
    <t>БУЗ ОО "Детская поликлиника №3"</t>
  </si>
  <si>
    <t>БУЗ ОО "Городская больница им.СП.Боткина"</t>
  </si>
  <si>
    <t>БУЗ ОО "Болховская ЦРБ"</t>
  </si>
  <si>
    <t>БУЗ ОО "Верховская ЦРБ"</t>
  </si>
  <si>
    <t>БУЗ ОО "Глазуновского ЦРБ"</t>
  </si>
  <si>
    <t>БУЗ ОО "Дмитровская ЦРБ"</t>
  </si>
  <si>
    <t>БУЗ ОО " Должанская ЦРБ"</t>
  </si>
  <si>
    <t>БУЗ ОО "Залегощенская ЦРБ"</t>
  </si>
  <si>
    <t>БУЗ ОО "Знаменская ЦРБ"</t>
  </si>
  <si>
    <t>БУЗ ОО  "Колпнянская ЦРБ"</t>
  </si>
  <si>
    <t>БУЗ ОО "Корсаковская ЦРБ"</t>
  </si>
  <si>
    <t>БУЗ ОО "Краснозоренская ЦРБ"</t>
  </si>
  <si>
    <t>БУЗ ОО "Кромская ЦРБ"</t>
  </si>
  <si>
    <t>БУЗ ОО "Малоархангельская ЦРБ"</t>
  </si>
  <si>
    <t>БУЗ ОО "Новосильская ЦРБ"</t>
  </si>
  <si>
    <t>БУЗ ОО "Покровская ЦРБ"</t>
  </si>
  <si>
    <t>БУЗ ОО "Ливенская ЦРБ"</t>
  </si>
  <si>
    <t>БУЗ ОО "Сосковская ЦРБ"</t>
  </si>
  <si>
    <t>БУЗ ОО "Свердловская ЦРБ"</t>
  </si>
  <si>
    <t>БУЗ ОО "Троснянская ЦРБ"</t>
  </si>
  <si>
    <t>БУЗ ОО "Нарышкинская ЦРБ"</t>
  </si>
  <si>
    <t>БУЗ ОО "Хотынецкая ЦРБ"</t>
  </si>
  <si>
    <t>БУЗ ОО "Шаблыкинская ЦРБ"</t>
  </si>
  <si>
    <t>БУЗ ОО "Плещеевская ЦРБ"</t>
  </si>
  <si>
    <t>БУЗ ОО " Новодеревеньковская ЦРБ"</t>
  </si>
  <si>
    <t>БУЗ ОО "Мценская ЦРБ"</t>
  </si>
  <si>
    <t>БУЗ ОО "Поликлиника №1"</t>
  </si>
  <si>
    <t>БУЗ ОО "Поликлиника №2"</t>
  </si>
  <si>
    <t>БУЗ ОО "Поликлиника №3"</t>
  </si>
  <si>
    <t>БУЗ ОО "Детская  поликлиника №1"</t>
  </si>
  <si>
    <t>БУЗ ОО "Глазуновская ЦРБ"</t>
  </si>
  <si>
    <t>БУЗ ОО "Должанская ЦРБ"</t>
  </si>
  <si>
    <t>БУЗ ОО "Колпнянская ЦРБ"</t>
  </si>
  <si>
    <t>БУЗ "Нарышкинская ЦРБ"</t>
  </si>
  <si>
    <t>БУЗ ОО "Новодеревеньковская ЦРБ"</t>
  </si>
  <si>
    <t>БУЗ ОО "Хотынецкая  ЦРБ"</t>
  </si>
  <si>
    <t>Департамент здравоохранения Орловской области</t>
  </si>
  <si>
    <t>Учреждение: БУЗ Орловской области "Орловский наркологический диспансер"</t>
  </si>
  <si>
    <t>Подпрограмма 2. "Совершенствование оказания специализированной, включая высокотехнологичную, медицинской помощи, в том числе скорой специализированной медицинской помощи, медицинской эвакуации"</t>
  </si>
  <si>
    <t xml:space="preserve">Субсидия бюджетным и автономным учреждениям на реализацию мероприятия "Онкология" </t>
  </si>
  <si>
    <t>П2 2 06 71660</t>
  </si>
  <si>
    <t>5048</t>
  </si>
  <si>
    <t xml:space="preserve">Основное мероприятие 2.06. "Совершенствование системы оказания медицинской помощи больным онкологическими заболеваниями" </t>
  </si>
  <si>
    <t>Учреждение: БУЗ Орловской области "Орловский онкологический диспансер"</t>
  </si>
  <si>
    <t>225/7660</t>
  </si>
  <si>
    <t xml:space="preserve"> 340/7660  "Прочие материальные запасы"</t>
  </si>
  <si>
    <t>Субсидия бюджетным и автономным учреждениям на реализацию мероприятия "Первоочередные мероприятия по профилактике, диагностике и лечению сердечно-сосудистых заболеваний"</t>
  </si>
  <si>
    <t>П2 2 05 71660</t>
  </si>
  <si>
    <t>5450</t>
  </si>
  <si>
    <t>Основное мероприятие  2.05.  "Совершенствование системы оказания медицинской помощи больным сосудистыми заболеваниями"</t>
  </si>
  <si>
    <t>Учреждение: БУЗ Орловской области "Орловская областная клиническая больница"</t>
  </si>
  <si>
    <t>всего</t>
  </si>
  <si>
    <t>Учреждение: БУЗ Орловской области  "Мценская центральная районная больница"</t>
  </si>
  <si>
    <t>Учреждение: БУЗ Орловской области  "Ливенская центральная районная больница"</t>
  </si>
  <si>
    <t xml:space="preserve">Субсидия бюджетным и автономым учреждениям на льготное обеспечение техническими средствами слухопротезирования отдельных категорий граждан </t>
  </si>
  <si>
    <t>П2 2 09 71240</t>
  </si>
  <si>
    <t>5929</t>
  </si>
  <si>
    <t>Основное мероприятие 2.09. "Совершенствование системы оказания медицинской помощи больным прочими заболеваниями"</t>
  </si>
  <si>
    <t xml:space="preserve">Субсидия бюджетным и автономным учреждениям на реализацию основного мероприятия "Обеспечение функциональной готовности к оказанию медико-санитарной помощи в условиях возникновения чрезвычайных ситуаций техногенного, природного и искусственного характера" </t>
  </si>
  <si>
    <t>П2 2 13 71660</t>
  </si>
  <si>
    <t>5046</t>
  </si>
  <si>
    <t>Основное мероприятие 2.13   "Обеспечение  функциональной готовности  к оказанию  медико-санитарной  помощи  в условиях  возникновения  чрезвычайных  ситуаций  техногенного, природного  и искусственного характера"</t>
  </si>
  <si>
    <t>310/7540 "Приобретение оборудования"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</si>
  <si>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мер социальной поддержки из числе доноров, безвозмездно сдавшим кровь и (или) ее компоненты</t>
  </si>
  <si>
    <t>0906</t>
  </si>
  <si>
    <t xml:space="preserve">П2 2 11 70110 </t>
  </si>
  <si>
    <t xml:space="preserve">612 </t>
  </si>
  <si>
    <t>5937</t>
  </si>
  <si>
    <t xml:space="preserve">Основное мероприятие 2.11."Развитие службы крови" </t>
  </si>
  <si>
    <t>БУЗ Орловской области "Орловская станция переливания крови"</t>
  </si>
  <si>
    <t>Мероприятие 2.11.03. Предоставление мер социальной поддержки из числа доноров, безвозмездно сдавшим кровь и (или) ее компонентов</t>
  </si>
  <si>
    <t>Основание: Закон Орловской области от 25.12.2012 г. №1444-ОЗ "Об основах охраны здоровья граждан в Орловской области"</t>
  </si>
  <si>
    <t xml:space="preserve">262                    Пособия по социальной помощи населению </t>
  </si>
  <si>
    <t>Субсидия бюджетным и автономным учреждениям здравоохранения по заготовке, переработке, хранению и обеспечению безопасности донорской крови и ее компонентов на предоставление платы донорам за сдачу крови и (или) ее компонентов</t>
  </si>
  <si>
    <t>5936</t>
  </si>
  <si>
    <t xml:space="preserve">Основное мероприятие 2.11."Развитие службы крови"                                                    </t>
  </si>
  <si>
    <t>Мероприятие 2.11.02 Предоставление платы донорам за сдачу крови и (или) ее компонентов</t>
  </si>
  <si>
    <t>Основание: 1)Федеральный закон от 20.07.2012 г. №125-ФЗ "О донорстве крови и ее компонентов"</t>
  </si>
  <si>
    <t xml:space="preserve">290                    Пособия по социальной помощи населению </t>
  </si>
  <si>
    <t>2) Приказ Министерства здравоохранения РФ от 17.12.2012 г. №1069н "Об утверждении случаев, в которых возможна сдача крови и (или) ее компонентов за плату, а также размеров такой платы</t>
  </si>
  <si>
    <t>0901</t>
  </si>
  <si>
    <t>БУЗ ОО "ООПБ"</t>
  </si>
  <si>
    <t>П2 2 02 R3820</t>
  </si>
  <si>
    <t>Основное мероприятие 2.02. Совершенствование оказания медицинской помощи лицам, инфицированным вирусом иммунодефицита человека, гепатитами В и С</t>
  </si>
  <si>
    <t>Мероприятия 2.02.02. Финансовое обеспечение закупок диагностических средств для выявления и мониторинга лечения и лечению лиц, инфицированных вирусами иммунодефицита человека и гепатитов B и C.</t>
  </si>
  <si>
    <t xml:space="preserve">Подпрограмма 4. "Охрана здоровья матери и ребенка" </t>
  </si>
  <si>
    <t>Субсидия бюджетным и автономным учреждениям здравоохранения на закупки оборудования и расходных материалов для неонатального и аудиологического скрининга в учреждениях государственной системы здравоохранения</t>
  </si>
  <si>
    <t>П2 4 02 72870</t>
  </si>
  <si>
    <t>5902</t>
  </si>
  <si>
    <t>Основное мероприятие 4.02. "Совершенствование ситемы раннего выявления и коррекции нарушений развития ребенка"</t>
  </si>
  <si>
    <t xml:space="preserve">Учреждение:  БУЗ Орловской области "Научно-клинический многопрофильный центр медицинской помощи матерям и детям им. З.И. Круглой"                   </t>
  </si>
  <si>
    <t xml:space="preserve">Мероприятие 4.02.02.  Применение современных методик диагностики и лечения детей. Совершенствование аудиологического скрининга новорожденных, неонатального скрининга на наследственные и врожденные заболевания </t>
  </si>
  <si>
    <t>Субсидия бюджетным и автономным учреждениям здравоохранения на  мероприятия направленные на проведение пренатальной (дородовой) диагностики нарушений развития ребенка</t>
  </si>
  <si>
    <t>П2 4 02 72860</t>
  </si>
  <si>
    <t>5901</t>
  </si>
  <si>
    <t>Мероприятие 4.02.01.  Применение современных методик диагностики и лечения детей. Организация и совершенствование эффективной комплексной пренатальной (дородовой) диагностики наследственной и врождённой патологии</t>
  </si>
  <si>
    <t>Субсидия бюджетным и автономным учреждениям на обеспечение полноценным питанием беременных женщин, кормящих матерей, а также детей в возрасте до трех лет</t>
  </si>
  <si>
    <t>1004</t>
  </si>
  <si>
    <t>П2 4 07 72560</t>
  </si>
  <si>
    <t>5695</t>
  </si>
  <si>
    <t>Основное мероприятие 07. "Обеспечение  беременных и детей раннего возраста поноценным питанием"</t>
  </si>
  <si>
    <t>Мероприятие 4.07.01. Обеспечение полноценным питанием беременных женщин, кормящих матерей, а также детей в возрасте до трех лет</t>
  </si>
  <si>
    <t>БУЗ ОО "Родильный дом"</t>
  </si>
  <si>
    <t xml:space="preserve">Подпрограмма 5. "Развитие медицинской реабилитации и санаторно-курортного лечения, в том числе детям " </t>
  </si>
  <si>
    <t>Субсидия бюджетным и автономным учреждениям здравоохранения на содержание и подготовку к оздоровительной кампании</t>
  </si>
  <si>
    <t>0905</t>
  </si>
  <si>
    <t>П2 5 02 70110</t>
  </si>
  <si>
    <t>5908</t>
  </si>
  <si>
    <t>Основное мероприятие 5.02.                             "Развитие санаторно-курортного лечения, в том числе детям"</t>
  </si>
  <si>
    <t>БУЗ ОО "Детский санаторий Орловчанка"</t>
  </si>
  <si>
    <t>Подпрограмма 7. "Кадровое обеспечение системы здравоохранения"</t>
  </si>
  <si>
    <t>Социальное обеспечение и иные выплаты населению</t>
  </si>
  <si>
    <t xml:space="preserve">П2 7 01 71660 </t>
  </si>
  <si>
    <t>360</t>
  </si>
  <si>
    <t>7510</t>
  </si>
  <si>
    <t>Основное мероприятие 7.01. "Совершенствование системы целевой контрактной подготовки молодых специалистов"</t>
  </si>
  <si>
    <t>290/7510 "Стипендии"</t>
  </si>
  <si>
    <t>Субсидия бюджетным и автономым учреждениям на реализацию подпрограммы "Кадровое обеспечение системы здравоохранения"</t>
  </si>
  <si>
    <t>П2 7  02 71660</t>
  </si>
  <si>
    <t>5440</t>
  </si>
  <si>
    <t>БУЗ ОО  "Мценская центральная районная больница"</t>
  </si>
  <si>
    <t>БУЗ ОО "Троснянская центральная районная больница"</t>
  </si>
  <si>
    <t>БУЗ ОО "Орловский противотуберкулезный диспансер"</t>
  </si>
  <si>
    <t>БУЗ ОО "Орловский онкологический диспансер"</t>
  </si>
  <si>
    <t>БУЗ ОО "Орловская областная психиатрическая больница"</t>
  </si>
  <si>
    <t>БУЗ ОО "Орловский областной врачебно-физкультурный диспансер"</t>
  </si>
  <si>
    <t>БУЗ ОО"Новосильская  ЦРБ"</t>
  </si>
  <si>
    <t>БУЗ ОО"Ливенская  ЦРБ"</t>
  </si>
  <si>
    <t>БУЗ ОО "ССМП"</t>
  </si>
  <si>
    <t>БУЗ ОО"Кромская  ЦРБ"</t>
  </si>
  <si>
    <t>П2 7  03 71660</t>
  </si>
  <si>
    <t>Основное мероприятие 7.03. "Повышение престижа медицинских специальностей"</t>
  </si>
  <si>
    <t xml:space="preserve">Мероприятие 7.03.01. "Установление выплат стимулирующего характера по итогам конкурса " Лучший врач"  </t>
  </si>
  <si>
    <t>П2 7  04 71660</t>
  </si>
  <si>
    <t>Основное мероприятие 7.04. "Социальная поддержка отдельных категорий медицинских работников"</t>
  </si>
  <si>
    <t xml:space="preserve">   БУЗ ОО " Больница скорой медицинской помощи им. Семашко"</t>
  </si>
  <si>
    <t xml:space="preserve">   БУЗ ОО " Городская больница им. С.П.Боткина"</t>
  </si>
  <si>
    <t xml:space="preserve">   БУЗ Орловской области  "Поликлиника №1"</t>
  </si>
  <si>
    <t xml:space="preserve">   БУЗ Орловской области  "Поликлиника №2"</t>
  </si>
  <si>
    <t xml:space="preserve">   БУЗ Орловской области  "Поликлиника № 3"</t>
  </si>
  <si>
    <t xml:space="preserve">   БУЗ ОО "Детская поликлиника № 1"</t>
  </si>
  <si>
    <t xml:space="preserve">   БУЗ ОО  "Родильный дом"</t>
  </si>
  <si>
    <t xml:space="preserve">   БУЗ ОО "Ливенская центральная районная больница"</t>
  </si>
  <si>
    <t xml:space="preserve">   БУЗ ОО  "Мценская центральная районная больница"</t>
  </si>
  <si>
    <t xml:space="preserve">   БУЗ ОО  "Болховская центральная районная больница"</t>
  </si>
  <si>
    <t xml:space="preserve">   БУЗ ОО  "Верховская центральная районная больница"</t>
  </si>
  <si>
    <t xml:space="preserve">   БУЗ ОО  "Глазуновская центральная районная больница"</t>
  </si>
  <si>
    <t xml:space="preserve">   БУЗ ОО  "Дмитровская центральная районная больница"</t>
  </si>
  <si>
    <t xml:space="preserve">   БУЗ ОО  "Должанская центральная районная больница"</t>
  </si>
  <si>
    <t xml:space="preserve">   БУЗ ОО  "Колпнянская центральная районная больница"</t>
  </si>
  <si>
    <t xml:space="preserve">   БУЗ ОО  "Краснозоренская центральная районная больница"</t>
  </si>
  <si>
    <t xml:space="preserve">   БУЗ ОО  "Кромская центральная районная больница"</t>
  </si>
  <si>
    <t xml:space="preserve">   БУЗ ОО "Малоархангельская центральная районная больница"</t>
  </si>
  <si>
    <t xml:space="preserve">   БУЗ ОО  "Новодеревеньковская  центральная районная больница"</t>
  </si>
  <si>
    <t xml:space="preserve">   БУЗ ОО  "Плещеевская  центральная районная больница "</t>
  </si>
  <si>
    <t xml:space="preserve">   БУЗ ОО "Свердловская  центральная районная больница"</t>
  </si>
  <si>
    <t>БУЗ ОО  "Нарышкинская центральная районная больница"</t>
  </si>
  <si>
    <t xml:space="preserve">   БУЗ ОО  "Хотынецкая центральная районная больница"</t>
  </si>
  <si>
    <t xml:space="preserve">   БУЗ ОО "Шаблыкинская центральная районная больница"</t>
  </si>
  <si>
    <t xml:space="preserve">   БУЗ ОО"Орловская областная клиническая больница"</t>
  </si>
  <si>
    <t xml:space="preserve">  БУЗ Орловской области "Научно-клинический многопрофильный центр медицинской помощи матерям и детям им. З.И. Круглой"               </t>
  </si>
  <si>
    <t xml:space="preserve">   БУЗ ОО "Орловский областной кожно-венерологический диспансер"</t>
  </si>
  <si>
    <t xml:space="preserve">   БУЗ ОО "Орловский противотуберкулезный диспансер"</t>
  </si>
  <si>
    <t xml:space="preserve">   БУЗ ОО "Орловский онкологический диспансер"</t>
  </si>
  <si>
    <t xml:space="preserve">   БУЗ ОО "Орловский наркологический диспансер"</t>
  </si>
  <si>
    <t xml:space="preserve">   БУЗ ОО "Орловская областная психиатрическая больница"</t>
  </si>
  <si>
    <t>БУЗ ОО " Городская больница им. С.П.Боткина"</t>
  </si>
  <si>
    <t xml:space="preserve"> БУЗ ОО "Детская поликлиника № 3"</t>
  </si>
  <si>
    <t>БУЗ ОО "Детская поликлиника № 2"</t>
  </si>
  <si>
    <t>БУЗ ОО "Детская поликлиника № 1"</t>
  </si>
  <si>
    <t>212               Прочие выплаты</t>
  </si>
  <si>
    <t>БУЗ ОО  "Колпнянская центральная районная больница"</t>
  </si>
  <si>
    <t>БУЗ ОО "Ливенская центральная районная больница"</t>
  </si>
  <si>
    <t>5997</t>
  </si>
  <si>
    <t>П2 7 04 70110</t>
  </si>
  <si>
    <t xml:space="preserve">Основное мероприятие 7.04.                     "Обеспечение деятельности (оказание услуг) государственных учреждений" </t>
  </si>
  <si>
    <t>БУЗ ОО "Орловское бюро судебно-медицинской экспертизы"</t>
  </si>
  <si>
    <t>Подпрограмма 8. "Лекарственное обеспечение отдельных категорий граждан"</t>
  </si>
  <si>
    <t>П2 8 02 72370</t>
  </si>
  <si>
    <t>5996</t>
  </si>
  <si>
    <t xml:space="preserve">Основное мероприятие 8.02.                     "Лекарственное обеспечение граждан с орфанными заболеваниями" </t>
  </si>
  <si>
    <t xml:space="preserve">Подпрограмма 9. "Развитие информатизации в зравоохранении" </t>
  </si>
  <si>
    <t xml:space="preserve">Субсидии бюджетным и автономным учреждениям на реализацию мероприятий подпрограммы "Развитие информатизации в зравоохранении" </t>
  </si>
  <si>
    <t>П2 9 01 71660</t>
  </si>
  <si>
    <t>5989</t>
  </si>
  <si>
    <t>БУЗ Орловской области "Медицинский информационно-аналитический центр"</t>
  </si>
  <si>
    <t>Государственная программа Орловской области "Молодежь Орловщины"</t>
  </si>
  <si>
    <t>340/7520</t>
  </si>
  <si>
    <t>Субсидия бюджетным и автономным учреждениям на реализацию подпрограммы "Комплексные меры противодействия злоупотреблению наркотиками и их незаконному обороту" государственной программы Орловской области "Молодежь Орловщины"</t>
  </si>
  <si>
    <t>П6 4 04 72910</t>
  </si>
  <si>
    <t>5180</t>
  </si>
  <si>
    <t>Основное мероприятие  04.                                    "Организация целенаправленной информационно-просветительской работы с населением, прежде всего – с молодежью, по антинаркотической пропаганде"</t>
  </si>
  <si>
    <t>Разработка, тиражирование и распространение среди целевых групп населения методической и профилактической литературы по предотвращению незаконного потребления наркотиков</t>
  </si>
  <si>
    <t>П6 4 05 72910</t>
  </si>
  <si>
    <t xml:space="preserve">Основное мероприятие 05.                                                       "Внедрение новых методов и средств профилактики наркомании, лечения, а также медицинской   и социально-психологической реабилитации больных наркоманией"                   </t>
  </si>
  <si>
    <t>Разработка системы раннего выявления немедицинского потребления наркотиков и приобретение экспресс-тестов с целью выявления немедицинского потребления психоактивных веществ среди несовершеннолетних и молодежи</t>
  </si>
  <si>
    <t xml:space="preserve"> БУЗ Орловской области "Орловская областная клиническая больница"</t>
  </si>
  <si>
    <t xml:space="preserve"> БУЗ ОО " Больница скорой медицинской помощи им. Семашко"</t>
  </si>
  <si>
    <t>Мероприятие 7.04.02. "Установление надбавки стимулирующего характера к должностному окладу врачам-педиатрам дошкольно-школьных отделений учреждений здравоохранения Орловской области, в разрезе 5000 руб.</t>
  </si>
  <si>
    <t>Мероприятие 9.01.01. Обслуживание региональной МИС</t>
  </si>
  <si>
    <t>ИТОГО</t>
  </si>
  <si>
    <t>БУЗ ОО "Больница скорой медицинской помощи им. Семашко"</t>
  </si>
  <si>
    <t>БУЗ ОО "Поликлиника №5"</t>
  </si>
  <si>
    <t>Основное мероприятие 9.01.                                                  "Поддержка, доработка и внедрение Единой государственной системы в сфере здравоохранения Орловской области"</t>
  </si>
  <si>
    <t>Бюджет 2017 года</t>
  </si>
  <si>
    <t>226                      Прочие услуги, работы</t>
  </si>
  <si>
    <t>Основное мероприятие 7.02.                          "Повышение квалификации и переподготовка медицинских и фармацевтических работников"</t>
  </si>
  <si>
    <t>Субсидии на реализацию отдельных мероприятий государственной программы Российской Федерации "Развитие здравоохранения"</t>
  </si>
  <si>
    <t>П2 1 03 R3820</t>
  </si>
  <si>
    <t>Софинансирование расходных обязательств</t>
  </si>
  <si>
    <t>П2 2 01 R3820</t>
  </si>
  <si>
    <t>2020 год</t>
  </si>
  <si>
    <t>Отчет 2016 года</t>
  </si>
  <si>
    <t>Потребность по годам, рублей</t>
  </si>
  <si>
    <t>Мероприятие 7.01.01.  "Установление доплаты к стипендиям ординаторам, заключивших договора на целевую подготовку с учреждениями здравоохранения Орловской области с 1 сентября 2017 года</t>
  </si>
  <si>
    <t>ИТОГО по КОСГУ 211</t>
  </si>
  <si>
    <t>ИТОГО по КОСГУ 213</t>
  </si>
  <si>
    <t>чел.</t>
  </si>
  <si>
    <t>чел</t>
  </si>
  <si>
    <t>сек</t>
  </si>
  <si>
    <t>шт.</t>
  </si>
  <si>
    <t>Размещение статей в газетах "Орловская правда" и "Городская газета"</t>
  </si>
  <si>
    <t>Прямой эфир со специалистами на ТВ</t>
  </si>
  <si>
    <t>Прямой эфир со специалистами на радио</t>
  </si>
  <si>
    <t>Подготовка видеороликов</t>
  </si>
  <si>
    <t>Донору в связи с осуществлением безвозмездной донации крови или ее компонентов, в случае экстренного вызова -  15% от действующего на момент сдачи прожиточного минимума на душу населения</t>
  </si>
  <si>
    <t>донация</t>
  </si>
  <si>
    <t>Донорам в связи с осуществлением безвозмездной донации крови или ее компонентов, в в выездных условиях -  10% от действующего на момент сдачи прожиточного минимума на душу населения</t>
  </si>
  <si>
    <t>Доноры плазмы за одну донацию плазмы в объеме 600 (+/-10%) мл -15% от действующего на дату сдачи прожиточного минимума трудоспособного населения</t>
  </si>
  <si>
    <t>набор</t>
  </si>
  <si>
    <t>БУЗ ОО"Орловский центр СПИД"</t>
  </si>
  <si>
    <t>профессиональная переподготовка по спортивной медицине 1 чел.</t>
  </si>
  <si>
    <t>БУЗ ОО "Орловский областной кожно-венерологический диспансер"</t>
  </si>
  <si>
    <t>Ремонт медицинского оборудования</t>
  </si>
  <si>
    <t>Кардиологическое отд.№ 1 с ПРИТ</t>
  </si>
  <si>
    <t>Портативный электрокардиограф</t>
  </si>
  <si>
    <t xml:space="preserve">Дефибриллятор бифазный с функцией синхронизации </t>
  </si>
  <si>
    <t>Функциональная кровать с возможностью быстрой доставки на ней больных в ПРИТ и проведение на ней закрытого массажа сердца</t>
  </si>
  <si>
    <t>Неврологическое отд.№2 для больных с ОНМК с ПРИТ</t>
  </si>
  <si>
    <t>Кровать функциональная с боковыми спинками трехсекционная для палаты ранней реабилитации</t>
  </si>
  <si>
    <t>Аппарат ИВЛ</t>
  </si>
  <si>
    <t>Прикроватный столик</t>
  </si>
  <si>
    <t xml:space="preserve">Портативный электрокардиограф </t>
  </si>
  <si>
    <t xml:space="preserve">Аппарат «Артмео» для разработки верхних конечностей </t>
  </si>
  <si>
    <t>Аппарат УФО переносной</t>
  </si>
  <si>
    <t>Отделение патологии речи и нейрореабилитации</t>
  </si>
  <si>
    <t>Кресло-туалет</t>
  </si>
  <si>
    <t>Аппарат для роботизированной механотерапии нижних конечностей "Мотомед" или "Теравитал"</t>
  </si>
  <si>
    <t>Оборудование для восстановления мышечной силы для мелких мышц</t>
  </si>
  <si>
    <t>Программа когнитивной реабилитации</t>
  </si>
  <si>
    <t xml:space="preserve">Аппарат ИВЛ </t>
  </si>
  <si>
    <t>Отделение функциональной диагностики</t>
  </si>
  <si>
    <t xml:space="preserve">Электроэнцефалограф </t>
  </si>
  <si>
    <t>Портативный электрокардиограф – (весом не более 3кг)</t>
  </si>
  <si>
    <t>Автоматизированная инфузионная система INFUZIOMAT</t>
  </si>
  <si>
    <t>Монитор пациента</t>
  </si>
  <si>
    <t>Пульсоксиметр</t>
  </si>
  <si>
    <t>Передвижной операционный медицинский светильник с аварийным питанием с возможностью регулировки освещенности, электропитанием от сети переменного тока, с автоматическим переключением на встроенные резервные батареи и автоматической зарядкой их</t>
  </si>
  <si>
    <t>Ларингоскоп с набором клинков</t>
  </si>
  <si>
    <t>Электрокардиограф по типу Аксион по типу ЭКЗТ-02</t>
  </si>
  <si>
    <t>заработная плата</t>
  </si>
  <si>
    <t>Генеральный директор</t>
  </si>
  <si>
    <t>Заместитель генерального директора по воспитательной работе</t>
  </si>
  <si>
    <t>Секретарь</t>
  </si>
  <si>
    <t>Специалист по кадрам</t>
  </si>
  <si>
    <t>Главный бухгалтер</t>
  </si>
  <si>
    <t>Заместитель главного бухгалтера</t>
  </si>
  <si>
    <t>Экономист</t>
  </si>
  <si>
    <t>Бухгалтер</t>
  </si>
  <si>
    <t>Заведующий складом твердого инвентаря</t>
  </si>
  <si>
    <t>Водитель автомобиля</t>
  </si>
  <si>
    <t>Инженер-электрик</t>
  </si>
  <si>
    <t>Электромонтер по ремонту и обслуживанию электрооборудования</t>
  </si>
  <si>
    <t>Заместитель директора по АХЧ</t>
  </si>
  <si>
    <t>Оператор котельной</t>
  </si>
  <si>
    <t>Плотник</t>
  </si>
  <si>
    <t>Слесарь-сантехник</t>
  </si>
  <si>
    <t>Уборщик служебных помещений</t>
  </si>
  <si>
    <t>Дворник</t>
  </si>
  <si>
    <t>Сторож</t>
  </si>
  <si>
    <t>Заведующий складом твердого инвентаря сол "Мечта"</t>
  </si>
  <si>
    <t>Сторож сол "Мечта"</t>
  </si>
  <si>
    <t>страховые взносы 30,2%</t>
  </si>
  <si>
    <t>коммунальные услуги,    в т.ч.</t>
  </si>
  <si>
    <t>тыс. м. куб.</t>
  </si>
  <si>
    <t>тыс.квтчас</t>
  </si>
  <si>
    <t>шт</t>
  </si>
  <si>
    <t>Антивирус для серверов DRWEB</t>
  </si>
  <si>
    <t>Продление лицензии DRWEB для серверов</t>
  </si>
  <si>
    <t>тиражирование методической литературы: календари настенные - 100шт., буклеты (3 вида) по 2000шт.</t>
  </si>
  <si>
    <t>упак</t>
  </si>
  <si>
    <t>ИТОГО (2018 год)</t>
  </si>
  <si>
    <t>ИТОГО (2019 год)</t>
  </si>
  <si>
    <t>ИТОГО (2020 год)</t>
  </si>
  <si>
    <t>итого</t>
  </si>
  <si>
    <t>340/7520 "Питание"</t>
  </si>
  <si>
    <t>Врач анестезиолог-реан 15ч+врач неонатолог 8ч (14100 руб.), Врач-генетик 3ч + Врач КЛД  4 чел. (12100 руб.)</t>
  </si>
  <si>
    <t>Повышение квалификации по специальности "Фармация,химия и фармакогнозия" 1 чел.*6500 руб. = 6500 руб.</t>
  </si>
  <si>
    <t xml:space="preserve"> повышение квалификации по специальности "Неврология" 1чел.*14000руб.=14000руб.</t>
  </si>
  <si>
    <t xml:space="preserve">повышение квалификации по специальности "КДЛ" 1чел.*14000руб.=14000руб., </t>
  </si>
  <si>
    <t xml:space="preserve">повышение квалификации по специальности "Медицинская и судебная психология" 2чел.*20000руб.=40000руб., </t>
  </si>
  <si>
    <t xml:space="preserve">повышение квалификации по специальности "Судебная психология" 1чел.*20000руб.=20000руб., </t>
  </si>
  <si>
    <t>повышение квалификации по специальности "Эпидемиология" 1чел.*8000руб.=8000руб</t>
  </si>
  <si>
    <t>повышение квалификации по специальности "Организация здравоохранения и общественное здоровье" 2чел.*8000руб.=16000руб</t>
  </si>
  <si>
    <t>повышение квалификации по специальности "Функциональная диагностика" 1чел.*14000руб.=14000руб.,4чел.*12000руб.=48000руб</t>
  </si>
  <si>
    <t>повышение квалификации по специальности "Диетология" 3чел.*14000руб.=42000руб.,</t>
  </si>
  <si>
    <t>повышение квалификации по специальности "Лабораторная диагностика" 4чел.*6400руб.=25600руб</t>
  </si>
  <si>
    <t xml:space="preserve"> повышение квалификации по специальности "Сестринское дело в офтальмологии" 1чел.*6400руб.=6400руб</t>
  </si>
  <si>
    <t xml:space="preserve">повышение квалификации по специальности "Сестринское дело в ЦСО" 1чел.*6400руб.=6400руб., </t>
  </si>
  <si>
    <t xml:space="preserve"> повышение квалификации по специальности "Физиотерапия" 1чел.*8000руб.=8000руб</t>
  </si>
  <si>
    <t>повышение квалификации по специальности "Экспертиза временной нетрудоспособности" 11чел.*4000руб.=44000руб</t>
  </si>
  <si>
    <t xml:space="preserve">повышение квалификации по специальности "Инфекционные болезни" 1 чел.*14000руб.=14000руб., </t>
  </si>
  <si>
    <t>повышение квалификации по специальности "Инфекционные болезни" 1 чел.*14000руб.=14000руб.,</t>
  </si>
  <si>
    <t xml:space="preserve">повышение квалификации по специальности "Психиатрия" 16 чел.*14000руб.=224000руб., </t>
  </si>
  <si>
    <t>повышение квалификации по специальности "Психотерапия" 1чел.*17600руб.=17600руб.</t>
  </si>
  <si>
    <t>повышение квалификации по специальности "Судебно-психиатрическая экспертиза" 5чел.*20000руб.=100000руб</t>
  </si>
  <si>
    <t>повышение квалификации по специальности "Организация работы с наркотическими средствами,психотропными веществами и их прекурсорами" 1чел.*3000руб.=3000руб</t>
  </si>
  <si>
    <t xml:space="preserve">повышение квалификации по специальности "Психиатрия-наркология" 1чел.*24000руб.=24000руб., </t>
  </si>
  <si>
    <t>повышение квалификации по специальности "Стоматология общей практики" 1чел.*20000руб.=20000руб</t>
  </si>
  <si>
    <t>повышение квалификации по специальности "Логопедия" 1чел.*5000 руб.=5000руб.</t>
  </si>
  <si>
    <t xml:space="preserve">повышение квалификации по специальности "Медицинская психология" 1чел.*20000руб.=20000руб., </t>
  </si>
  <si>
    <t>повышение квалификации по специальности "Ультразвуковая диагностика" 1чел.*8000руб.=8000руб.</t>
  </si>
  <si>
    <t>повышение квалификации по специальности "Рентгенология" 2чел.*6400руб.=12800руб.,</t>
  </si>
  <si>
    <t>повышение квалификации по специальности "Оториноларингология" 1чел.*6400руб.=6400руб</t>
  </si>
  <si>
    <t>повышение квалификации по специальности "Управление и экономика здравоохранения" 1чел.*8000руб.=8000руб.</t>
  </si>
  <si>
    <t>211 "Заработная плата"</t>
  </si>
  <si>
    <t>213 "Начисление на заработную плату"</t>
  </si>
  <si>
    <t xml:space="preserve">2019г = 4чел*5000*8мес=160 000,0 руб., 3чел*5000*4мес=6000; </t>
  </si>
  <si>
    <t>2020г = 3чел*5000*8мес=120 000 руб., 3чел*5000*4мес=60000 руб.</t>
  </si>
  <si>
    <t>БУЗ ОО "Орловская областная клиническая больница"</t>
  </si>
  <si>
    <t xml:space="preserve"> БУЗ ОО  "Верховская  центральная районная больница"</t>
  </si>
  <si>
    <t xml:space="preserve"> БУЗ ОО  "Корсаковская центральная районная больница"</t>
  </si>
  <si>
    <t>2018 г. повышение квалификации врач-невролог</t>
  </si>
  <si>
    <t>руб.</t>
  </si>
  <si>
    <t>Директор филиала СОЛ "Мечта"</t>
  </si>
  <si>
    <t>510 014</t>
  </si>
  <si>
    <t>Субсидия бюджетным и автономным учреждениям здравоохранения на обеспечение граждан лекарственными препаратами для лечения заболеваний, включенных в перечень жизнеугрожающих и хронических прогрессирующих редких (орфанных) заболеваний, приводящих к сокращению продолжительности жизни гражданина или его инвалидности</t>
  </si>
  <si>
    <t>52 П 2 18</t>
  </si>
  <si>
    <t xml:space="preserve">Субсидия бюджетным и автономным учреждениям на реализацию мероприятия "ВИЧ- инфекция" </t>
  </si>
  <si>
    <t>П2 1 03 71660</t>
  </si>
  <si>
    <t>5041</t>
  </si>
  <si>
    <t>Основное мероприятие 1.3.                                    "Профилактика ВИЧ, вирусных гепатитов В и С и первичной медико-санитарной помощи"</t>
  </si>
  <si>
    <t xml:space="preserve">Тест -системы для иммуно-ферментного анализа                                                         </t>
  </si>
  <si>
    <t>наб.</t>
  </si>
  <si>
    <t>Тест-системы для полимеразной цепной реакции</t>
  </si>
  <si>
    <t>Наборы реагентов для иммунологии</t>
  </si>
  <si>
    <t>225/7530  "Текущий ремонт"</t>
  </si>
  <si>
    <t>340/7500    "Медикаменты"</t>
  </si>
  <si>
    <t>Субсидия бюджетным и автономным учреждениям на реализацию мероприятия "Вирусные гепатиты"</t>
  </si>
  <si>
    <t>5047</t>
  </si>
  <si>
    <t>340/7500  "Медикаменты"</t>
  </si>
  <si>
    <t>П2 1 02 71660</t>
  </si>
  <si>
    <t>5042</t>
  </si>
  <si>
    <t>Основное мероприятие 1.02.                                              "Профилактика инфекционных заболеваний, включая иммунопрофилактику"</t>
  </si>
  <si>
    <t xml:space="preserve"> БУЗ Орловской области "НКМЦ им. З.И. Круглой"</t>
  </si>
  <si>
    <t>ампулы</t>
  </si>
  <si>
    <t xml:space="preserve">Субсидия бюджетным и автономным учреждениям на реализацию мероприятия "Туберкулез" </t>
  </si>
  <si>
    <t>5043</t>
  </si>
  <si>
    <t>Основное мероприятие  1.02.                                                  "Профилактика инфекционных заболеваний, включая иммунопрофилактику"</t>
  </si>
  <si>
    <t>Учреждение: БУЗ Орловской области "Орловский противотуберкулезный диспансер"</t>
  </si>
  <si>
    <t>Препараты  противотуберкулезные</t>
  </si>
  <si>
    <t>Медицинское оборудование</t>
  </si>
  <si>
    <t xml:space="preserve">физиоаппарат </t>
  </si>
  <si>
    <t>Субсидия бюджетным и автономным учреждениям на реализацию мероприятия "Инфекции, передаваемые половым путем"</t>
  </si>
  <si>
    <t>П2 1 04 71660</t>
  </si>
  <si>
    <t>5045</t>
  </si>
  <si>
    <t>Основное мероприятие 1.04.                            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</si>
  <si>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 xml:space="preserve">набор люмиВеси для выявления антител к tr.pallidum методом иммунофлюресценции (РИФ) </t>
  </si>
  <si>
    <t xml:space="preserve">Сифилис антигенг-кардиолипиновый РМП - антиген кардиолипиновый для реакции микропреципитации </t>
  </si>
  <si>
    <t xml:space="preserve">Субсидия бюджетным и автономным учреждениям на реализацию мероприятия "Психические расстройства" </t>
  </si>
  <si>
    <t>5049</t>
  </si>
  <si>
    <t>Основное мероприятие 1.04.  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</si>
  <si>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Учреждение: БУЗ Орловской области "Орловский психоневрологический диспансер"</t>
  </si>
  <si>
    <t xml:space="preserve"> набор экспериментально-психологических методик  </t>
  </si>
  <si>
    <t>Учреждение: БУЗ Орловской области "Орловская областная психиатрическая больница"</t>
  </si>
  <si>
    <t xml:space="preserve">рамки для рентгеновских пленок  </t>
  </si>
  <si>
    <t xml:space="preserve">Субсидия бюджетным и автономным учреждениям на реализацию мероприятия "Сахарный диабет"  </t>
  </si>
  <si>
    <t>5044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</si>
  <si>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в том числе у детей"</t>
  </si>
  <si>
    <t>226/7660           "Прочие работы, услуги"</t>
  </si>
  <si>
    <t>Трансляция сюжетов по ТВ (1 сюжет в квартал)</t>
  </si>
  <si>
    <t>выпуск</t>
  </si>
  <si>
    <t>П2 1 04 70110</t>
  </si>
  <si>
    <t>5949</t>
  </si>
  <si>
    <t>Основное мероприятие 1.04.                        "Развитие первичной медико-санитарной помощи, в том числе сельским жителям. Развитие системы раннего выявления заболеваний и патологических состояний и факторов риска их развития, включая  проведение  медицинских осмотров и диспансеризации населения,  в том числе у детей"</t>
  </si>
  <si>
    <t>Мероприятие 1.04.05. Приобретение медицинских иммунобиологических препаратов</t>
  </si>
  <si>
    <t>5950</t>
  </si>
  <si>
    <t>БУЗ ОО "Глазуновская центральная районная больница"</t>
  </si>
  <si>
    <t>БУЗ ОО "Городская больница им. С.П. Боткина"</t>
  </si>
  <si>
    <t>БУЗ ОО "Мценская центральная районная больница"</t>
  </si>
  <si>
    <t>БУЗ ОО "Поликлиника № 2"</t>
  </si>
  <si>
    <t xml:space="preserve">Субсидия бюджетным и автономным учреждениям на реализацию мероприятия "Формирование здорового образа жизни у населения Орловской области" </t>
  </si>
  <si>
    <t>П2 1 01 71660</t>
  </si>
  <si>
    <t>5220</t>
  </si>
  <si>
    <t xml:space="preserve">Основное мероприятие  1.01.                           "Развитие  системы  медицинской профилактики неинфекционных заболеваний и формирование здорового образа  жизни, в том числе  у детей. Профилактика зависимости, включая сокращение потребления  табака, алкоголя, наркотических средств, психоактивных веществ, в том числе у детей" </t>
  </si>
  <si>
    <t>Учреждение: БУЗ Орловской области "Орловский наркологичнский диспансер"</t>
  </si>
  <si>
    <t xml:space="preserve">тест-полоски        </t>
  </si>
  <si>
    <t>52 П 2 01</t>
  </si>
  <si>
    <t>52 П 2 07</t>
  </si>
  <si>
    <t>52 П 2 02</t>
  </si>
  <si>
    <t>52 П2 03</t>
  </si>
  <si>
    <t>52 П2 05</t>
  </si>
  <si>
    <t>52 П 2 09</t>
  </si>
  <si>
    <t>510 013</t>
  </si>
  <si>
    <t>510 012</t>
  </si>
  <si>
    <t>52 П 2 10</t>
  </si>
  <si>
    <t>52 П 2 08</t>
  </si>
  <si>
    <t>52 П 2 12</t>
  </si>
  <si>
    <t>510 009</t>
  </si>
  <si>
    <t>52 П2 06</t>
  </si>
  <si>
    <t>510 011</t>
  </si>
  <si>
    <t>510 010</t>
  </si>
  <si>
    <t>0904</t>
  </si>
  <si>
    <t>530 002</t>
  </si>
  <si>
    <t>П 2 2                07 70110</t>
  </si>
  <si>
    <t>Приобретение носилок- кресельных</t>
  </si>
  <si>
    <t>Основное мероприятие 2.07. Совершенствование оказания скорой,  в том числе  скорой специализированной, медицинской помощи, медицинской эвакуации</t>
  </si>
  <si>
    <t>52 П 2 15</t>
  </si>
  <si>
    <t>поставка природного газа; транспортировка газа; снабженческо-сбытовые услуги</t>
  </si>
  <si>
    <t>52 П2 14</t>
  </si>
  <si>
    <t>52 П2 13</t>
  </si>
  <si>
    <t>510 002</t>
  </si>
  <si>
    <t>52 П2 11</t>
  </si>
  <si>
    <t>52 П6 03</t>
  </si>
  <si>
    <t>52 П2 04</t>
  </si>
  <si>
    <t>Мероприятие 8.02.03. Приобретение медикаментов            для БУЗ ОО «НКМЦ им. З. И. Круглой»</t>
  </si>
  <si>
    <t>БУЗ ОО "Орловский областной центр по профилактике и борьбе со СПИД и инфекционными заболеваниями"</t>
  </si>
  <si>
    <t>18-В02</t>
  </si>
  <si>
    <t xml:space="preserve">Кровь баранья консервированная для реакции связывания комплимента (5 фл по 10 мл в наборе) </t>
  </si>
  <si>
    <t xml:space="preserve">РПГА анти-люис для выявления специфических антител к Tr.pallidum в сыворотке и ликворе реакции пассивной гемаглютинации </t>
  </si>
  <si>
    <t>Субсидия бюджетным и автономным учреждениям здравоохранения на увеличение стоимости основных средств</t>
  </si>
  <si>
    <t xml:space="preserve">811 </t>
  </si>
  <si>
    <t>Основное мероприятие 2.01. Совершенствование оказания медицинской помощи больным туберкулезом</t>
  </si>
  <si>
    <t>Приобретение ДСТ</t>
  </si>
  <si>
    <t>БУЗ ОО "Орловская станция переливания крови"</t>
  </si>
  <si>
    <t>БУЗ ОО "Орловский наркологический диспансер"</t>
  </si>
  <si>
    <t xml:space="preserve">   БУЗ ОО "Детская поликлиника № 2"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</si>
  <si>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Прожиточный минимум на душу трудоспособного населения в Орловской области 
</t>
  </si>
  <si>
    <t>Диагностическая иммуноферментная тест-система для одновременного выявления антител к антигенам вируса иммунодефецита человека 1 и 2 типов и антигена ВИЧ 1 (р24) в сыворотке или плазме крови человека для скрининга доноров и верификации ИФА-положительных тестов</t>
  </si>
  <si>
    <t>Всего</t>
  </si>
  <si>
    <t>в том числе:</t>
  </si>
  <si>
    <t>Государственная программа Орловской области "Реализация наказов избирателей депутатам Орловского областного Совета народных депутатов"</t>
  </si>
  <si>
    <t>Размещение рекламы  социального характера (размещение баннера на улицах города)</t>
  </si>
  <si>
    <t>Заключительная дезинфекция в очагах</t>
  </si>
  <si>
    <t xml:space="preserve">Дезсредства  для текущей дезинфекции </t>
  </si>
  <si>
    <t>Приобретение продуктовых наборов для больных туберкулезом</t>
  </si>
  <si>
    <t>340/7660</t>
  </si>
  <si>
    <t>Приобретение гигиенических наборов для больных туберкулезом</t>
  </si>
  <si>
    <t>Компенсация стоимости проезда (кроме такси) до места лечения и обратно гражданам больным туберкулезом</t>
  </si>
  <si>
    <t xml:space="preserve"> Субсидия на выполнение наказов избирателей депутатам Орловского областного Совета народных депутатов</t>
  </si>
  <si>
    <t>Субсидия на выполнение наказов избирателей депутатам Орловского областного Совета народных депутатов</t>
  </si>
  <si>
    <t>ПН20072650</t>
  </si>
  <si>
    <t>Подпрограмма 2 "Реализация наказов избирателей депутатам Орловского областного Совета народных депутатов в сфере здравоохранения"</t>
  </si>
  <si>
    <t>БУЗ ОО "НКМЦ ИМ. З. И. КРУГЛОЙ"</t>
  </si>
  <si>
    <t>БУЗ ОО "Больница скорой медицинской помощи им. Н. А. Семашко"</t>
  </si>
  <si>
    <t>Мероприятие 2.13 Приобретение дверей для нужд перинатального центра</t>
  </si>
  <si>
    <t>Мероприятие 2.17 Приобретение компьютерной техники и оргтехники</t>
  </si>
  <si>
    <t>Мероприятие 2.16 Приобретение элементов ограждения периметра</t>
  </si>
  <si>
    <t>Мероприятие 2.12 Приобретение медицинского оборудования</t>
  </si>
  <si>
    <t>Мероприятие 2.20 Приобретение медицинского оборудования и оргтехники</t>
  </si>
  <si>
    <t>Мероприятие  2.24 Приобретение медицинского оборудования</t>
  </si>
  <si>
    <t>Мероприятие 2.1 Приобретение биохимического анализатора полуавтоматического</t>
  </si>
  <si>
    <t>БУЗ ОО "Орловская областная стоматологическая поликлиника"</t>
  </si>
  <si>
    <t>БУЗ ОО "Поликлиника N5"</t>
  </si>
  <si>
    <t>Мероприятие 2.27 Приобретение медицинского оборудования и компьютерной техники</t>
  </si>
  <si>
    <t>Мероприятие 2.9 Изготовление ограждения территории</t>
  </si>
  <si>
    <t xml:space="preserve">Мероприятие 2.2 Ремонт пандуса поликлиники </t>
  </si>
  <si>
    <t xml:space="preserve">Мероприятие 2.3 Приобретение холодильного оборудования для фельдшерско-акушерских пунктов: Никольского, Куначенского, Речицкого, Екатериновского,Окуново-Горского </t>
  </si>
  <si>
    <t>Мероприятие 2.4 Приобретение легкового автомобиля для обслуживания вызовов на дому участковой службы</t>
  </si>
  <si>
    <t>Мероприятие 2.10 Приобретение легковых автомобилей для обслуживания вызовов на дому и оказания неотложной медицинской помощи</t>
  </si>
  <si>
    <t>Мероприятие 2.26 Приобретение суточного монитора артериального давления</t>
  </si>
  <si>
    <t>Мероприятие 2.7 Приобретение мебели</t>
  </si>
  <si>
    <t>Мероприятие 2.6 Приобретение и установка оконных блоков</t>
  </si>
  <si>
    <t>Мероприятие 2.19 Приобретение проектора и ноутбука, строительных материалов для проведения ремонта в кабинетах женской консультации</t>
  </si>
  <si>
    <t>Мероприятие 2.25 Приобретение строительных материалов для проведения ремонта</t>
  </si>
  <si>
    <t>Мероприятие 2.28 Приобретение медицинского оборудования</t>
  </si>
  <si>
    <t>Холодильник фармацевтический</t>
  </si>
  <si>
    <t>Анализатор паров этанола в вдыхаемом воздухе</t>
  </si>
  <si>
    <t>Тележка для перевозки больных</t>
  </si>
  <si>
    <t xml:space="preserve">прикроватное кресло с высокими спинками и опускающимися подлокотниками </t>
  </si>
  <si>
    <t xml:space="preserve">ортез для коленного сустава  </t>
  </si>
  <si>
    <t xml:space="preserve">ортез для кисти </t>
  </si>
  <si>
    <t xml:space="preserve">ортез для голеностопного сустава </t>
  </si>
  <si>
    <t xml:space="preserve">регистратор холтеровского мониторирования АД </t>
  </si>
  <si>
    <t xml:space="preserve">регистратор холтеровского мониторирования ЭКГ </t>
  </si>
  <si>
    <t xml:space="preserve">аппарат для лазерной терапии переносной  </t>
  </si>
  <si>
    <t xml:space="preserve">аппарат для вакуум-пресстерапии переносной </t>
  </si>
  <si>
    <t xml:space="preserve">подъемник для больных </t>
  </si>
  <si>
    <t xml:space="preserve">аппарат для активно-пассивной  механотерапии </t>
  </si>
  <si>
    <t xml:space="preserve">портативный элетрокардиограф с вожможностью автономной работы </t>
  </si>
  <si>
    <t xml:space="preserve">дефибриллятор с функцией синхронизации   </t>
  </si>
  <si>
    <t xml:space="preserve">тумба прикроватная </t>
  </si>
  <si>
    <t xml:space="preserve">прикроватный столик  </t>
  </si>
  <si>
    <t xml:space="preserve">энторомат </t>
  </si>
  <si>
    <t xml:space="preserve">автоматический дозатор лекарственных средств шприцевой </t>
  </si>
  <si>
    <t xml:space="preserve">ротатометр с увлажнителем </t>
  </si>
  <si>
    <t xml:space="preserve">тест-полоски для аппарата экстренного определения МНО </t>
  </si>
  <si>
    <t xml:space="preserve">программа когнитивной реабилитации </t>
  </si>
  <si>
    <t xml:space="preserve">портотивный электрокардиограф с вожможностью автономной работы </t>
  </si>
  <si>
    <t xml:space="preserve">Функциональная кровать </t>
  </si>
  <si>
    <t xml:space="preserve">прикроватный столик </t>
  </si>
  <si>
    <t xml:space="preserve">прикроватное кресло </t>
  </si>
  <si>
    <t xml:space="preserve"> прикроватная информационная доска </t>
  </si>
  <si>
    <t xml:space="preserve">ортез для коленного </t>
  </si>
  <si>
    <t xml:space="preserve">аппарат электротерапии </t>
  </si>
  <si>
    <t xml:space="preserve">апаарат для лазерной терапии </t>
  </si>
  <si>
    <t xml:space="preserve">аппарат для активно-пассивной механотерапии </t>
  </si>
  <si>
    <t xml:space="preserve">тележка-каталка для перевозки больных  </t>
  </si>
  <si>
    <t xml:space="preserve">ротатометр </t>
  </si>
  <si>
    <t xml:space="preserve">мобильная реанимационная тележка </t>
  </si>
  <si>
    <t xml:space="preserve">автоматический пневмомассажер конечностей </t>
  </si>
  <si>
    <t xml:space="preserve">приложение к приказу Департаменту здравоохранения Орловской области </t>
  </si>
  <si>
    <t>№ _________ от "_____"_______________ 201 ___ г.</t>
  </si>
  <si>
    <t>Наименование</t>
  </si>
  <si>
    <t xml:space="preserve"> Экономическое обоснование расходов  </t>
  </si>
  <si>
    <t>Распределение субсидий на иные цели за счет средств областного бюджета в 2018 год и на плановый период 2019 и 2020 годов по подведомственным бюджетным учреждениям здравоохранения</t>
  </si>
  <si>
    <t>БА, рублей</t>
  </si>
  <si>
    <t>ЛБО, рублей</t>
  </si>
  <si>
    <t>Доноры плазмы за одну донацию тромбоцитов в объеме, содержащем не менее 200х10⁹ клеток тромбоцитов -35% от действующего на дату сдачи прожиточного минимума трудоспособного населения</t>
  </si>
  <si>
    <t>фл.</t>
  </si>
  <si>
    <r>
      <t xml:space="preserve">Мероприятие 1.03.02.                                                   </t>
    </r>
    <r>
      <rPr>
        <sz val="16"/>
        <rFont val="Times New Roman"/>
        <family val="1"/>
      </rPr>
      <t xml:space="preserve"> Обследование тест-системами, реактивами для проведения входного контроля качества, исследований  оппортунистических инфекцией,     а также исследований в рамках диспансерного наблюдения больных ВИЧ-инфекцией</t>
    </r>
  </si>
  <si>
    <r>
      <t xml:space="preserve">Мероприятие 1.03.03.    </t>
    </r>
    <r>
      <rPr>
        <sz val="16"/>
        <rFont val="Times New Roman"/>
        <family val="1"/>
      </rPr>
      <t xml:space="preserve">                                             Укрепление материально-технической базы. Проведение  ремонта помещений </t>
    </r>
  </si>
  <si>
    <r>
      <t xml:space="preserve">Мероприятие 1.03.04.                                                           </t>
    </r>
    <r>
      <rPr>
        <sz val="16"/>
        <rFont val="Times New Roman"/>
        <family val="1"/>
      </rPr>
      <t>Обеспечение больных ВИЧ-инфекцией антиретровирусными препаратами, а также лекарственными препаратами для лечения оппортунистических заболеваний, побочных действий лекарственных препаратов, гормональными контрацептивами</t>
    </r>
  </si>
  <si>
    <r>
      <t xml:space="preserve">Мероприятие 1.03.01.  </t>
    </r>
    <r>
      <rPr>
        <sz val="16"/>
        <rFont val="Times New Roman"/>
        <family val="1"/>
      </rPr>
      <t xml:space="preserve">                                            Приобретение противовирусных препаратов для органазиции этиотропного лечения, лекарственных средств для коррекции побочных эффектов.                                                     </t>
    </r>
  </si>
  <si>
    <r>
      <t xml:space="preserve">Мероприятие 1.02.02.01.    </t>
    </r>
    <r>
      <rPr>
        <sz val="16"/>
        <rFont val="Times New Roman"/>
        <family val="1"/>
      </rPr>
      <t xml:space="preserve">                             Профилактика туберкулеза в очагах туберкулезной инфекции (обеспечение средствами для проведения дезинфекции)</t>
    </r>
  </si>
  <si>
    <r>
      <t xml:space="preserve">Мероприятие 1.02.02.02.   </t>
    </r>
    <r>
      <rPr>
        <sz val="16"/>
        <rFont val="Times New Roman"/>
        <family val="1"/>
      </rPr>
      <t xml:space="preserve">                                          Санитарно-просветительная работа, организация  месячника противотуберкулезной пропаганды</t>
    </r>
  </si>
  <si>
    <r>
      <t xml:space="preserve">Мероприятие 1.02.02.03.  </t>
    </r>
    <r>
      <rPr>
        <sz val="16"/>
        <rFont val="Times New Roman"/>
        <family val="1"/>
      </rPr>
      <t xml:space="preserve">                                     Обеспечение проведения полного непрерывного курса химиотерапии противотуберкулезными препаратами больных</t>
    </r>
  </si>
  <si>
    <r>
      <t xml:space="preserve">Мероприятие 1.02.02.04.  </t>
    </r>
    <r>
      <rPr>
        <sz val="16"/>
        <rFont val="Times New Roman"/>
        <family val="1"/>
      </rPr>
      <t xml:space="preserve">                                     Оказание социальной поддержки больным туберкулезом</t>
    </r>
  </si>
  <si>
    <r>
      <t xml:space="preserve">Мероприятие 1.02.02.05. </t>
    </r>
    <r>
      <rPr>
        <sz val="16"/>
        <rFont val="Times New Roman"/>
        <family val="1"/>
      </rPr>
      <t>Оплата проезда больных туберкулезом до места лечения и обратно</t>
    </r>
  </si>
  <si>
    <r>
      <rPr>
        <b/>
        <sz val="16"/>
        <rFont val="Times New Roman"/>
        <family val="1"/>
      </rPr>
      <t xml:space="preserve">Мероприятие 1.02.02.06. </t>
    </r>
    <r>
      <rPr>
        <sz val="16"/>
        <rFont val="Times New Roman"/>
        <family val="1"/>
      </rPr>
      <t>Приобретение современного лечебно-диагностического оборудования, диагностических средств</t>
    </r>
  </si>
  <si>
    <r>
      <t xml:space="preserve">Мероприятие 1.04.01.01. </t>
    </r>
    <r>
      <rPr>
        <sz val="16"/>
        <rFont val="Times New Roman"/>
        <family val="1"/>
      </rPr>
      <t>Реализация информационных образовательных и обучающих программ для населения, больных и окружающиз их лиц, в том числе в специально организованных школах</t>
    </r>
  </si>
  <si>
    <r>
      <t>Мероприятие 2.06.03.</t>
    </r>
    <r>
      <rPr>
        <sz val="16"/>
        <rFont val="Times New Roman"/>
        <family val="1"/>
      </rPr>
      <t>Внедрение  новых технологий лечения и профилактики онкологических заболеваний</t>
    </r>
  </si>
  <si>
    <r>
      <t>Мероприятие 2.05.01.                С</t>
    </r>
    <r>
      <rPr>
        <sz val="16"/>
        <rFont val="Times New Roman"/>
        <family val="1"/>
      </rPr>
      <t>овершенствование методов раннего выявления диагностики, лечения и реабилитации при сосудистых заболеваниях. Внедрение первичной профилактики инсульта и инфаркта</t>
    </r>
  </si>
  <si>
    <r>
      <t xml:space="preserve"> Мероприятие 2.05.02</t>
    </r>
    <r>
      <rPr>
        <sz val="16"/>
        <rFont val="Times New Roman"/>
        <family val="1"/>
      </rPr>
      <t xml:space="preserve">.  Укрепление материально-технической базы регионального сосудистого центра на базе БУЗ Орловской области "ООКБ". </t>
    </r>
  </si>
  <si>
    <r>
      <t xml:space="preserve"> Мероприятие 2.05.02.  </t>
    </r>
    <r>
      <rPr>
        <sz val="16"/>
        <rFont val="Times New Roman"/>
        <family val="1"/>
      </rPr>
      <t xml:space="preserve">           Укрепление материально-технической базы первичного сосудистого центра на базе БУЗ Орловской области "Мценская ЦРБ"</t>
    </r>
  </si>
  <si>
    <r>
      <t xml:space="preserve"> Мероприятие 2.05.02.   </t>
    </r>
    <r>
      <rPr>
        <sz val="16"/>
        <rFont val="Times New Roman"/>
        <family val="1"/>
      </rPr>
      <t xml:space="preserve">           Укрепление материально-технической базы первичного сосудистого центра на базе БУЗ Орловской области "Ливенская ЦРБ"</t>
    </r>
  </si>
  <si>
    <r>
      <t xml:space="preserve">Мероприятие 2.05.02. </t>
    </r>
    <r>
      <rPr>
        <sz val="16"/>
        <rFont val="Times New Roman"/>
        <family val="1"/>
      </rPr>
      <t xml:space="preserve"> Укрепление материально-технической базы первичного сосудистого центра на базе БУЗ Орловской области "БСМП им.Н.А.Семашко"</t>
    </r>
  </si>
  <si>
    <r>
      <t xml:space="preserve">Мероприятие 5.02.01.                                                           </t>
    </r>
    <r>
      <rPr>
        <sz val="16"/>
        <rFont val="Times New Roman"/>
        <family val="1"/>
      </rPr>
      <t xml:space="preserve">  Содержание и подготовка к оздоровительной кампании</t>
    </r>
  </si>
  <si>
    <r>
      <rPr>
        <b/>
        <sz val="16"/>
        <rFont val="Times New Roman"/>
        <family val="1"/>
      </rPr>
      <t>2019 год</t>
    </r>
    <r>
      <rPr>
        <sz val="16"/>
        <rFont val="Times New Roman"/>
        <family val="1"/>
      </rPr>
      <t xml:space="preserve">   Терапия - 1*12000; торакальная хирургия 1*18000=18000; фтизиатрия 2*12000=24000; эпидемиология - 1*12000=12000;  аккредитация врачей - 53*6000= 318000</t>
    </r>
  </si>
  <si>
    <r>
      <rPr>
        <b/>
        <sz val="16"/>
        <rFont val="Times New Roman"/>
        <family val="1"/>
      </rPr>
      <t>2020 год</t>
    </r>
    <r>
      <rPr>
        <sz val="16"/>
        <rFont val="Times New Roman"/>
        <family val="1"/>
      </rPr>
      <t xml:space="preserve"> фтизиатрия - 1*12000=12000, анестезиология-реаниматология - 2*15000=30000, рентгенология - 3*15000=45000, фармацевтическая технология - 2*4000=8000, фармацевтическая химия и фармакогнозия - 1*4000=4000, аккредитация врачей - 58*6000=348000                      </t>
    </r>
  </si>
  <si>
    <r>
      <t xml:space="preserve">Повышение квалификации  по специальности лечебная физкультура и спортивная медицина (2018г: обучение 1 человека - 15 000, </t>
    </r>
    <r>
      <rPr>
        <b/>
        <sz val="16"/>
        <rFont val="Times New Roman"/>
        <family val="1"/>
      </rPr>
      <t>2019г</t>
    </r>
    <r>
      <rPr>
        <sz val="16"/>
        <rFont val="Times New Roman"/>
        <family val="1"/>
      </rPr>
      <t xml:space="preserve">: обучение 1 человека - 17 000, </t>
    </r>
    <r>
      <rPr>
        <b/>
        <sz val="16"/>
        <rFont val="Times New Roman"/>
        <family val="1"/>
      </rPr>
      <t xml:space="preserve">2020г. </t>
    </r>
    <r>
      <rPr>
        <sz val="16"/>
        <rFont val="Times New Roman"/>
        <family val="1"/>
      </rPr>
      <t>- обучение 10 человек*16 000 = 160 000</t>
    </r>
  </si>
  <si>
    <r>
      <t xml:space="preserve">Сертификационный цикл усовершенствования:1врач по "Организации здравоохранения" в </t>
    </r>
    <r>
      <rPr>
        <b/>
        <sz val="16"/>
        <rFont val="Times New Roman"/>
        <family val="1"/>
      </rPr>
      <t>2019г</t>
    </r>
    <r>
      <rPr>
        <sz val="16"/>
        <rFont val="Times New Roman"/>
        <family val="1"/>
      </rPr>
      <t xml:space="preserve">.,2врача "скорая медицинская помощь",1врач "Педиатрия" в </t>
    </r>
    <r>
      <rPr>
        <b/>
        <sz val="16"/>
        <rFont val="Times New Roman"/>
        <family val="1"/>
      </rPr>
      <t>2020г</t>
    </r>
    <r>
      <rPr>
        <sz val="16"/>
        <rFont val="Times New Roman"/>
        <family val="1"/>
      </rPr>
      <t xml:space="preserve">.Стоимость обучения 15000руб. </t>
    </r>
  </si>
  <si>
    <r>
      <rPr>
        <b/>
        <sz val="16"/>
        <rFont val="Times New Roman"/>
        <family val="1"/>
      </rPr>
      <t>2018 г</t>
    </r>
    <r>
      <rPr>
        <sz val="16"/>
        <rFont val="Times New Roman"/>
        <family val="1"/>
      </rPr>
      <t>. повышение квалификации врач-невролог</t>
    </r>
  </si>
  <si>
    <t xml:space="preserve">Основное мероприятие 1.3.                                     "Профилактика ВИЧ, вирусных гепатитов              В и С" </t>
  </si>
  <si>
    <t xml:space="preserve">Субсидия бюджетным и автономным учреждениям на реализацию мероприятия "Вакцинопрофи-лактика" </t>
  </si>
  <si>
    <t xml:space="preserve">Набор реагентов для выделения гонококов культурным методом </t>
  </si>
  <si>
    <t>ИФА анти-люис М для выявления антител к возбудителю сифилиса (96 определений)</t>
  </si>
  <si>
    <t xml:space="preserve">Сифилис RPR - тест набор реагентов для выявления антител к кардиолипиновому антигену в реакции флокуляции (500 определений) </t>
  </si>
  <si>
    <t xml:space="preserve">Трансляция роликов </t>
  </si>
  <si>
    <t>БУЗ ОО "Городская больница им.С.П.Боткина"</t>
  </si>
  <si>
    <t>сек.</t>
  </si>
  <si>
    <t xml:space="preserve"> кол-во</t>
  </si>
  <si>
    <t xml:space="preserve">кол-во </t>
  </si>
  <si>
    <t>Трансляция сюжетов по ТВ</t>
  </si>
  <si>
    <t>Аппарат для электромагнитотера-пии</t>
  </si>
  <si>
    <t>массажная кушетка с элетроприводом-</t>
  </si>
  <si>
    <t xml:space="preserve"> электроэнцефалограф-</t>
  </si>
  <si>
    <t xml:space="preserve">тумбы прикроватные - </t>
  </si>
  <si>
    <t xml:space="preserve">кровать функциональная </t>
  </si>
  <si>
    <t xml:space="preserve"> холодильник </t>
  </si>
  <si>
    <t xml:space="preserve">аппарат для электростимуляции переносной </t>
  </si>
  <si>
    <t xml:space="preserve">компьтерный электороэнцефалограф с возможностью длительного моноторирования электроэнцефалограм-мы и вызванных потенциалов  </t>
  </si>
  <si>
    <t xml:space="preserve">протипролежный матрас </t>
  </si>
  <si>
    <t xml:space="preserve">аппарат для вакуум-пресстерапии </t>
  </si>
  <si>
    <t xml:space="preserve">Льготное обеспечение техническими средствами слухопротезирования отдельных категорий граждан (слуховые аппараты)
потребность </t>
  </si>
  <si>
    <t xml:space="preserve">3)Постановление Правительства Орловской области от 22.04.2016 № 135 "Об установлении величины прожиточного минимумав на душу населения и по основным социально-деморографическим группам населения в Орловской области за 1 квартал 2016 года. </t>
  </si>
  <si>
    <t>Финансовое обеспечение закупок диагностических средств для выявления и мониторинга лечения и лечения лиц, инфицированных вирусами иммунодефицита человека и гепатитов B и C</t>
  </si>
  <si>
    <t>БУЗ ОО "Орловский противотуберку-лезный диспансер"</t>
  </si>
  <si>
    <t>Субсидия бюджетным и автономым учреждениям здравоохранения на единовременные компенсацион-ные выплаты медицинским работникам  за счет средств областного бюджета</t>
  </si>
  <si>
    <t xml:space="preserve">приобретение тест полосок            </t>
  </si>
  <si>
    <t>Мероприятие 1.04.02.01. Приобретение расходных материалов, тест-систем для лабораторной диагностики ИППП</t>
  </si>
  <si>
    <t>БУЗ ОО ""Орловский областной кожно-венерологический диспансер"</t>
  </si>
  <si>
    <t>Мероприятие  1.04.06. Хранения медицинских иммунобиологических препаратов</t>
  </si>
  <si>
    <r>
      <t xml:space="preserve">Мероприятие 2.06.03. </t>
    </r>
    <r>
      <rPr>
        <sz val="16"/>
        <rFont val="Times New Roman"/>
        <family val="1"/>
      </rPr>
      <t>Ремонт оборудования, приобретение запасных   частей  к оборудованию, расходных материалов для оборудования, реагентов, комплектующих к оборудованию, радиофармецевтических препаратов и вспомогательных материалов</t>
    </r>
  </si>
  <si>
    <t xml:space="preserve">Мероприятие 2.13.03. Формирование и обновление запасов медицинского имущества, средств спасения и оказания медицинской помощи в чрезвычайных ситуациях </t>
  </si>
  <si>
    <r>
      <t>Мероприятие 2.09.05.</t>
    </r>
    <r>
      <rPr>
        <sz val="16"/>
        <rFont val="Times New Roman"/>
        <family val="1"/>
      </rPr>
      <t xml:space="preserve"> Льготное обеспечение техническими средствами слухопротезирования отдельных категорий граждан</t>
    </r>
  </si>
  <si>
    <t>Мероприятие 2.01.04 Закупка диагностических средств для выявления, определения чувствительности микобактерий туберкулеза и мониторинга лечения лиц, больных туберкулезом с множественной лекарственной устойчивостью возбудителя</t>
  </si>
  <si>
    <t>Мероприятие 7.02.01. Подготовка специалистов для учреждений здравоохранения Орловской области по наиболее востребованным специальностям в клинической ординатуре, переподготовка и повышение квалификации медицинских работников по социально значимым специальностям</t>
  </si>
  <si>
    <t>Субсидия бюджетным и автономым учреждениям на реализацию подпрограммы "Кадровое обеспечение системы здравоохране-ния"</t>
  </si>
  <si>
    <t>Медикаменты</t>
  </si>
  <si>
    <t xml:space="preserve"> Гемолитическая сыворотка для РСК (10 ампул по 1)</t>
  </si>
  <si>
    <t xml:space="preserve">БУЗ ОО "Научно-клинический многопрофильный центр медицинской помощи матерям и детям им. З.И. Круглой"                   </t>
  </si>
  <si>
    <t xml:space="preserve"> Субсидии бюджетным и автономным учреждениям здравоохранения, предоставляющим амбулаторную медицинскую помощь, на хранение медицинских иммунобиологи-ческих препаратов</t>
  </si>
  <si>
    <t>Субсидии на реализацию отдельных мероприятий государственной программы Российской Федерации "Развитие здравоохране-ния"</t>
  </si>
  <si>
    <t xml:space="preserve">портативный электрокардиограф </t>
  </si>
  <si>
    <t>Субсидия бюджетным и автономным учрежденим здравоохранения на обеспечение граждан лекарственными препаратами для лечения заболеваний. приводящих к сокращению продолжительности жизни гражданина или его инвалидности</t>
  </si>
  <si>
    <t>510             016</t>
  </si>
  <si>
    <t>Основное мероприятие 8.02.                     "Лекарственное обеспечение граждан с орфанными заболеваниями"</t>
  </si>
  <si>
    <t>П2 8 01 72370</t>
  </si>
  <si>
    <t xml:space="preserve">Субсидия бюджетным и автономным учреждениям здравоохране-ния, предоставляющим амбулаторную медицинскую помощь, на приобретение медицинских иммунобиологи-ческих препаратов  </t>
  </si>
  <si>
    <t>Субсидия бюджетным и автономным учреждениям здравоохранения на обеспечение содержания здания при строительстве многопрофильного медицинского центра БУЗ ОО "Орловская областная клиническая больница"</t>
  </si>
  <si>
    <t>П2 2 09 70110</t>
  </si>
  <si>
    <t>530    010</t>
  </si>
  <si>
    <t xml:space="preserve">Мероприятие 2.09.06 "Текущее содержание многопрофильного медицинского центра                БУЗ ОО "ООКБ" </t>
  </si>
  <si>
    <t>заработная плата и начисления на выплаты по оплате труда</t>
  </si>
  <si>
    <t>отопление</t>
  </si>
  <si>
    <t>техническое обслуживание</t>
  </si>
  <si>
    <t>Сопровождение средств криптографической защиты информации</t>
  </si>
  <si>
    <t>Субсидия на проведение капитального ремонта в рамках реализации межведомствен-ной инвестиционной программы</t>
  </si>
  <si>
    <t>П2 4 04 72320</t>
  </si>
  <si>
    <t>530 004</t>
  </si>
  <si>
    <t>1121</t>
  </si>
  <si>
    <t>Основное мероприятие 4.04. Развитие специализированной медицинской помощи детям, включая дооснащение подразделений БУЗ ОО «НКМЦ им. З. И. Круглой» современным оборудованием  и аппаратурой</t>
  </si>
  <si>
    <t>Ремонт СКЗИ Тип 2 VipNet Coordinator HW 1000 и другого оборудования</t>
  </si>
  <si>
    <t xml:space="preserve">Расходные материалы для анализатора             </t>
  </si>
  <si>
    <t xml:space="preserve"> Реагенты для автоматического анализатора электролитов                                                       </t>
  </si>
  <si>
    <t>Реагенты для автоматического гематологического анализатора</t>
  </si>
  <si>
    <t xml:space="preserve">Расходные материалы для автоматического анализатора газов крови                                             </t>
  </si>
  <si>
    <t xml:space="preserve">Пленка термографическая для принтера </t>
  </si>
  <si>
    <t xml:space="preserve">Рентгенографическая пленка                                                                       </t>
  </si>
  <si>
    <t xml:space="preserve"> Реагенты  для проведения исследований                      </t>
  </si>
  <si>
    <t xml:space="preserve">Рентгеновские пленки для принтера                                             </t>
  </si>
  <si>
    <t>Наборы для обслуживания автоматического гематологического анализатора</t>
  </si>
  <si>
    <t>Приобретение медицинского оборудования</t>
  </si>
  <si>
    <t xml:space="preserve">касета пластиковая радиографическая  18*24 </t>
  </si>
  <si>
    <t xml:space="preserve">касета пластиковая радиографическая  24*30 </t>
  </si>
  <si>
    <t xml:space="preserve">касета пластиковая радиографическая  30*40 </t>
  </si>
  <si>
    <t>Рециркулятор бактерицидный передвижной</t>
  </si>
  <si>
    <t>Проботборник (аспиратор)</t>
  </si>
  <si>
    <t>Термогигрометр</t>
  </si>
  <si>
    <t>Стол медицинский</t>
  </si>
  <si>
    <t>Стул медицинский</t>
  </si>
  <si>
    <t>Кушетка медицинская</t>
  </si>
  <si>
    <t>Шкаф для уборочного инвентаря</t>
  </si>
  <si>
    <t>Шкаф медицинский металлический двухдверный для одежды</t>
  </si>
  <si>
    <t>Субсидия на увеличение стоимости основных средств</t>
  </si>
  <si>
    <t>П2 4 01 70110</t>
  </si>
  <si>
    <t>Субсидия на проведение текущего ремонта, производимого учреждением хозяйственным способом</t>
  </si>
  <si>
    <t>П2 4 04 70110</t>
  </si>
  <si>
    <t>530 011</t>
  </si>
  <si>
    <t>Основное мероприятие 4.01. Совершенствование службы родовспоможения и детства Орловской области путем дальнейшего формирования трехуровневой системы оказания медицинской помощи, дальнейшего развития первичной медико-санитарной помощи</t>
  </si>
  <si>
    <t>Вентилятор канальный</t>
  </si>
  <si>
    <t>Шумоглушитель</t>
  </si>
  <si>
    <t>Канальный нагреватель воздуха</t>
  </si>
  <si>
    <t>Щит автоматики</t>
  </si>
  <si>
    <t>Гибкая вставка</t>
  </si>
  <si>
    <t>Фильтр-бокс</t>
  </si>
  <si>
    <t>ВРУ</t>
  </si>
  <si>
    <t>Щит</t>
  </si>
  <si>
    <t>Подпрограмма 6  «Оказание паллиативной помощи, в том числе детям»</t>
  </si>
  <si>
    <t xml:space="preserve">П2 6 01 70110 </t>
  </si>
  <si>
    <t>Основное мероприятие 6.01. "Организация  оказания паллиативной помощи, в том числе детям"</t>
  </si>
  <si>
    <t>Субсидии бюджетным учреждениям на иные цели</t>
  </si>
  <si>
    <t>врачам-специалистам</t>
  </si>
  <si>
    <t>фельдшерам</t>
  </si>
  <si>
    <t>18-В02-00005</t>
  </si>
  <si>
    <t>18-В02-00003</t>
  </si>
  <si>
    <t>П2 7 04 R3820</t>
  </si>
  <si>
    <t>18-В02-00001</t>
  </si>
  <si>
    <t>530          002</t>
  </si>
  <si>
    <t>Субсидия на финансовое обеспечение расходов по исполнительным листам</t>
  </si>
  <si>
    <t>530          075</t>
  </si>
  <si>
    <t>530         075</t>
  </si>
  <si>
    <t>Кровати функциональные с принадлежностями</t>
  </si>
  <si>
    <t>Мероприятие 2.11 Замена оконных блоков в Отраднинском фельдшерско-акушерском пункте</t>
  </si>
  <si>
    <t>Мероприятие 2.14 Приобретение медицинского оборудования</t>
  </si>
  <si>
    <t>Мероприятие 2.29 Замена оконных блоков в Стрелецкой врачебной амбулатории</t>
  </si>
  <si>
    <t>Мероприятие 2.30 Приобретение медицинской техники и оборудования</t>
  </si>
  <si>
    <t>530 009</t>
  </si>
  <si>
    <t xml:space="preserve">Аппарат для роботизированной механотерапии верхних и нижних конечностей  </t>
  </si>
  <si>
    <t xml:space="preserve">"Паллиативная мед.помощь" </t>
  </si>
  <si>
    <t>Субсидия на проведение капитального ремонта в рамках реализации межведомственной инвестиционной программы</t>
  </si>
  <si>
    <t>530                         004</t>
  </si>
  <si>
    <t>П2 1 04 72320</t>
  </si>
  <si>
    <t>Капитальный ремон здания фельдшерско-акушерского пункта по адресу: Орловская область, Знаменский район, с. Гнездилово</t>
  </si>
  <si>
    <t>П2 2 09 72320</t>
  </si>
  <si>
    <t>Разработка проектно-сметной документации на модернизацию лифтового хозяйства БУЗ ОО "ООКБ"</t>
  </si>
  <si>
    <t xml:space="preserve"> Донору крови, имеющему редкий фенотип, за 1 донацию крови в объеме 450 (+/-10%) мл -  8% от действующего на дату  сдачи прожиточного минимума трудоспособного населения </t>
  </si>
  <si>
    <t>Субсидия на проведение текущего ремонта</t>
  </si>
  <si>
    <t>530 001</t>
  </si>
  <si>
    <t>Мероприятие 5.02.02.                                                             Приобретение автобуса</t>
  </si>
  <si>
    <t>Мероприятие 2.23 Текущий ремонт крыши кислородно-раздаточной станции</t>
  </si>
  <si>
    <t>Мероприятие 2.21 Приобретение медицинского оборудования</t>
  </si>
  <si>
    <t>Мероприятие 2.15 Приобретение медицинского оборудования для филиала, расположенного по адресу ; Моссковское шоссе, д.137, к.5а</t>
  </si>
  <si>
    <t>Мероприятие 2.8 Приобретение строительных материалов для ремонта центральной лестницы</t>
  </si>
  <si>
    <t>Мероприятие 2.22 Приобретение медицинского оборудования для женской консультации по ул. Ленина, д.4</t>
  </si>
  <si>
    <t>БУЗ ОО"Колпнянская   ЦРБ"</t>
  </si>
  <si>
    <r>
      <t xml:space="preserve">врачи дерматовенерологи                                                                              </t>
    </r>
  </si>
  <si>
    <t>БУЗ ОО "НКМЦ им. З. И. КРУГЛОЙ"</t>
  </si>
  <si>
    <t>Клапан воздушный с электроприводом</t>
  </si>
  <si>
    <t>Мероприятие 1.04.07. Увеличение стоимости основных средств для укрепления материально-технической базы учреждений</t>
  </si>
  <si>
    <t>Мероприятие 1.04.08. Обеспечение расходов по исполнительным листам</t>
  </si>
  <si>
    <t>Мероприятие 1.04.09. Капитальный ремон здания фельдшерско-акушерского пункта по адресу: Орловская область, Знаменский район, с. Гнездилово</t>
  </si>
  <si>
    <t>Мероприятие 1.04.03.01. Оснащение современным медицинским и технологическим оборудованием, мебелью специализированных медицинских учреждений, оказывающих психиатрическую помощь</t>
  </si>
  <si>
    <t>Мероприятие 4.01.04. Проведение текущего ремонта кровли акушерского корпуса БУЗ ОО "НКМЦ им. З. И. Круглой"</t>
  </si>
  <si>
    <t>Мероприятие 4.04.03. Мероприятие Переоснащение автономного электроснабжения</t>
  </si>
  <si>
    <t xml:space="preserve">Мероприятие 4.04.04. Проведение текущего ремонта, производимого хозяйственным способом </t>
  </si>
  <si>
    <t>Мероприятие 6.01.03. Укрепление материально-технической базы учреждения</t>
  </si>
  <si>
    <t>Мероприятие 7.04.03. "Возмещение расходов за найм жилого помещения молодым специалистам, трудоустроившимся в сельской местности, в центральных районных больницах, расположенных в городах, поселках городского типа и обслуживающих сельское население" в размере 5 000,0 руб.</t>
  </si>
  <si>
    <r>
      <rPr>
        <b/>
        <sz val="16"/>
        <rFont val="Times New Roman"/>
        <family val="1"/>
      </rPr>
      <t xml:space="preserve">Мероприятие 7.04.05. </t>
    </r>
    <r>
      <rPr>
        <sz val="16"/>
        <rFont val="Times New Roman"/>
        <family val="1"/>
      </rPr>
      <t>Предоставление мер социальной поддержки по оплате жилого помещения и коммунальных услуг специалистам организаций здравоохранения, работающим и проживающим в сельской местности и поселках городского типа</t>
    </r>
  </si>
  <si>
    <t>Мероприятие 7.04.04. Единовременные компенсационные выплаты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 в размере 400 000,0 рублей врачам специалистам и 200 000,0 рублей фельдшерам (софинансирование областного бюджета)</t>
  </si>
  <si>
    <t>Текущий ремонт  кабинетов врачей-эпидемиологов</t>
  </si>
  <si>
    <t>Тест-диагностика акцентуаций свойств темпераметра</t>
  </si>
  <si>
    <t>Тест-диагностика для клинического психолога</t>
  </si>
  <si>
    <t>Комплект А-ВПК-программ "САНАТА"</t>
  </si>
  <si>
    <t>Зрительно-моторный гетальт-тест</t>
  </si>
  <si>
    <t>530 014</t>
  </si>
  <si>
    <t>Субсидия на ремонт медицинского оборудования</t>
  </si>
  <si>
    <t>БУЗ ОО "Городская больница им. С. П. Боткина</t>
  </si>
  <si>
    <t>врач-эндоскопист - 1 чел.; врач-КЛД-2 чел.; врач -рентгенолог-             2 чел.;                                   врач -бактериолог-              2 чел.</t>
  </si>
  <si>
    <t xml:space="preserve">врач анестезиолог-реаниматолог - 2 чел.; 
врач КДЛ -2 чел.; врач рентгенолог - 1 чел.
</t>
  </si>
  <si>
    <t xml:space="preserve">Врач-эндоскопист 1,0 </t>
  </si>
  <si>
    <t xml:space="preserve">вр. анестезиолог-реаниматолог - 1 чел.;  врач-КЛД - 1 чел.;            врач -рентгенолог -               1 чел. </t>
  </si>
  <si>
    <t>врач бактериолог -          2 чел., врач КЛД -             1 чел., врач рентгенолог - 1 чел.</t>
  </si>
  <si>
    <t xml:space="preserve">Врач рентгенолог  -             1 чел.                  </t>
  </si>
  <si>
    <t>Врач  КДЛ - 1 чел.</t>
  </si>
  <si>
    <t xml:space="preserve">Врач-бактериолог -  1 чел.,                                                   Врач ренгенолог -                     1 чел. </t>
  </si>
  <si>
    <t xml:space="preserve">врач рентгенолог -         2 чел.  </t>
  </si>
  <si>
    <t>Врач-анестезиолог реаниматолог -5 чел.; врач-эндескопист -                 1 чел.;                              врач-рентгенолог -                  5 чел.;                                     врач КЛД - 2 чел.; врач-бактериолог -                2 чел.:</t>
  </si>
  <si>
    <t>врач-ренгенолог -                 1 чел.</t>
  </si>
  <si>
    <t>врач анестезиолог-реаниматолог - 1 чел.;    врач КЛД - 1 чел.;</t>
  </si>
  <si>
    <t xml:space="preserve"> врач анестезиолог-раниматолог - 2 чел.; врач-бактериолог - 1 чел.</t>
  </si>
  <si>
    <t>Врач КДЛ - 2 чел.;         Врач неонатолог -                  3 чел.;                                                                      Врач рентгенолог -                2 чел.;                                                                              Врач анестезиолог реаниматолог - 8 чел.</t>
  </si>
  <si>
    <t xml:space="preserve"> врач-эндоскопист -1 чел.</t>
  </si>
  <si>
    <t xml:space="preserve">Врач КЛД - 4 чел. </t>
  </si>
  <si>
    <t>врач-рентгенолог -               1 чел.;                      врач КЛД - 0,5 чел.; врач-эндоскопист -                1  чел.</t>
  </si>
  <si>
    <t>БУЗ Орловской области  "Поликлиника № 5"</t>
  </si>
  <si>
    <t>Врач-эндоскопист - 1 чел.</t>
  </si>
  <si>
    <t xml:space="preserve">врач-эндоскопист - 1чел.;                                   врач-рентгенолог -               1 чел </t>
  </si>
  <si>
    <t>1 врач-анестезиолог-реаниматолог - 1 чел.;                                                                           1 врач КЛД - 1 чел.</t>
  </si>
  <si>
    <t xml:space="preserve"> Врач анестезиолог-реаниматолог - 1 чел. </t>
  </si>
  <si>
    <t xml:space="preserve">Мероприятие 7.04.01. "Установление надбавки стимулирующего характера в размере 12% от должностного оклада по НСОТ (с 01.01.2017г.)  по основной должности  (без учета внешнего и внутреннего совместительства),    врачам-эндоскопистам, врачам сурдологам-оторингологам, врачам-патологоанатомам, врачам клинической лабораторной диагностики, врачам рентгенологам, врачам анестезиологам-реаниматологам, врачам-неонатологам, врачам-генетикам, врачам-бактериологам в учреждениях здравоохранения, оказывающих первичную медико-санитарную помощь, специализированную, в том числе высокотехнологичную, медицинскую помощь, в том числе специализированную медицинскую помощь"  </t>
  </si>
  <si>
    <t xml:space="preserve">врач анестезиолог-реаниматолог - 1 чел.; врач-рентгенолог -               1 чел. </t>
  </si>
  <si>
    <t xml:space="preserve">Расходные материалы для автоматического анализатора для определения скорости оседания эритроцитов (СОЭ)                      </t>
  </si>
  <si>
    <t>Комплектующие, расходные материалы для оборудования, запасные части для оборудования</t>
  </si>
  <si>
    <t xml:space="preserve">Мероприятие 1.02.01. Приобретение медицинских иммунобиологических препаратов (вакцин)                      </t>
  </si>
  <si>
    <t>Телевизор с универсальным креплением</t>
  </si>
  <si>
    <t>Флюорографический аппарат</t>
  </si>
  <si>
    <t>530        001</t>
  </si>
  <si>
    <t>Демонтажные работы</t>
  </si>
  <si>
    <t>Входная группа</t>
  </si>
  <si>
    <t>Козырек с устройством освещения</t>
  </si>
  <si>
    <t>Напольное покрытие вестибюля</t>
  </si>
  <si>
    <t>Устройство потолков вестибюля и тамбура</t>
  </si>
  <si>
    <t>Освещение вестибюля и тамбура</t>
  </si>
  <si>
    <t>Отделочные работы вестибюля и тамбура</t>
  </si>
  <si>
    <t>Регистратура</t>
  </si>
  <si>
    <t>Субсидия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в рамках государственной программы Орловской области "Развитие отрасли здравоохранения в Орловской области</t>
  </si>
  <si>
    <t>52 П2 20</t>
  </si>
  <si>
    <t>Мероприятие 1.04.10. Проведение текущего ремонта в БУЗ ОО "Поликлиника №2"</t>
  </si>
  <si>
    <t>Мероприятие 1.04.11. Софинансирование расходов за счет средств областного бюджета на приобретение передвижного ФАПа</t>
  </si>
  <si>
    <t>Приобретение передвижного ФАПа (софинансирование расходов)</t>
  </si>
  <si>
    <t>Разработка проектно-сметной документации на капитальный ремонт помещений первого этажа и входной группы                          БУЗ ОО "Хотынецкая ЦРБ"</t>
  </si>
  <si>
    <t>530               04</t>
  </si>
  <si>
    <t>530           001</t>
  </si>
  <si>
    <t>Проведение текущего ремонта</t>
  </si>
  <si>
    <t>530           002</t>
  </si>
  <si>
    <t>Кровать медицинская КФО-01 МСК-101</t>
  </si>
  <si>
    <t>Кровать медицинская КФО-01 МСК-124</t>
  </si>
  <si>
    <t>530           009</t>
  </si>
  <si>
    <t>БУЗ ОО Знаменская ЦРБ"</t>
  </si>
  <si>
    <t>530           011</t>
  </si>
  <si>
    <t>Радиаторы 10 секций</t>
  </si>
  <si>
    <t>Радиаторы 8 секций</t>
  </si>
  <si>
    <t>Металлическая труба Ф-20</t>
  </si>
  <si>
    <t>Металлическая труба Ф-40</t>
  </si>
  <si>
    <t>Краны металлические Ф-15</t>
  </si>
  <si>
    <t>Резьбовые концы по металлу Ф-15</t>
  </si>
  <si>
    <t>Америк. Соединители</t>
  </si>
  <si>
    <t>Уголки 45, 90</t>
  </si>
  <si>
    <t>Труба пластиковая           Ф-25</t>
  </si>
  <si>
    <t>Соединительные муфты пластмассовые</t>
  </si>
  <si>
    <t>Муфты в батареи с внутренней резьбой</t>
  </si>
  <si>
    <t>Пластмассовые краны на батареи пластмассовые</t>
  </si>
  <si>
    <t>Проведение ремонта сетей теплоснабжения и горячего водоснабжения</t>
  </si>
  <si>
    <t>ВСЕГО:</t>
  </si>
  <si>
    <t>Субсидия на проведение экспертизы состояния зданий, сооружений, сетей, оборудования и материальных активов, находящихся в оперативном управлении государственных учреждений Орловской области</t>
  </si>
  <si>
    <t>530 015</t>
  </si>
  <si>
    <t>Экспертиза промышленной безопасности технических устройств (водогрейные котлы, ГРУ, трубы); экспертиза промышленной безопасности здания котельной; режимно-наладочные работы одного водогрейного котла "КВС-0,6"</t>
  </si>
  <si>
    <t>П2 2 12 70110</t>
  </si>
  <si>
    <t>Основное мероприятие 2.12. Организация работы судебно-медицинской экспертизы</t>
  </si>
  <si>
    <t>БУЗ ОО "Орловское бюро судебно-медицинской экспертизы</t>
  </si>
  <si>
    <t>Мероприятие 2.12.02. Проведение текущего ремонта</t>
  </si>
  <si>
    <t>Мероприятие 2.09.07. Капитальный ремонт кровли главного корпуса и поликлиники БУЗ ОО "Колпнянская ЦРБ"</t>
  </si>
  <si>
    <t>Капитальный ремонт кровли главного корпуса и поликлиники БУЗ ОО "Колпнянская ЦРБ</t>
  </si>
  <si>
    <t xml:space="preserve">Мероприятие 2.09.08.Разработка проектно-сметной документации </t>
  </si>
  <si>
    <t>Мероприятие 2.09.09.  Ремонт станции по производству медицинского кислорода с заменой абсорбционного блока в БУЗ ОО "Больница скорой медицинской помощи им. Н. А. Семашко"</t>
  </si>
  <si>
    <t>Мероприятие 2.09.10.  Проведение текущего ремонта</t>
  </si>
  <si>
    <t>Мероприятие 2.09.11.  Приобретение кроватей медицинских</t>
  </si>
  <si>
    <t>Мероприятие 2.09.12.  Обеспечение расходов на оплату  исполнительных листов</t>
  </si>
  <si>
    <t>Мероприятие 2.09.13. Проведение текущего ремонта, производимого учреждением хозяйственным способом</t>
  </si>
  <si>
    <t>Мероприятие 2.09.14. Проведение экспертизы состояния зданий, сооружений, сетей, оборудования и материальных активов, находящихся в оперативном управлении государственных учреждений Орловской области</t>
  </si>
  <si>
    <t>Мероприятие 2.07.03. Приобретение носилок-кресельных для оборудования автомобилей скорой медицинской помощи</t>
  </si>
  <si>
    <t xml:space="preserve">Текщий ремонт сетей канализации в административной здании </t>
  </si>
  <si>
    <t>Текущий ремонт вентиляционной системы в танатологическом отделении</t>
  </si>
  <si>
    <t>Мероприятие 2.12.03.  Увеличение стоимости основных средств</t>
  </si>
  <si>
    <t>Приобретение медицинского оборудования, медицинской мебели,  а также компьютерной техники</t>
  </si>
  <si>
    <t>П2 2 15 70110</t>
  </si>
  <si>
    <t>Основное мероприятие 2.15. Патологоанатомические исследования</t>
  </si>
  <si>
    <t>Мероприятие 2.15.02.  Увеличение стоимости основных средств</t>
  </si>
  <si>
    <t>Приобретение медицинского оборудования "Микротом санный"</t>
  </si>
  <si>
    <t xml:space="preserve">П2 4 01 70110 </t>
  </si>
  <si>
    <t>530         002</t>
  </si>
  <si>
    <t>Аппарат искусственной вентиляции легких для новорожденных</t>
  </si>
  <si>
    <t>Аппарат искусственной вентиляции легких для новорожденных с опцией высокочастотной осцилляторной вентиляции легких</t>
  </si>
  <si>
    <t>Перинатальная эндовидеостойка экспертного класса для высокотехнологичных гинекологических операций</t>
  </si>
  <si>
    <t>Узи-сканер экспертного класса</t>
  </si>
  <si>
    <t>Мероприятие 4.01.05. Увеличение стоимости основных средств</t>
  </si>
  <si>
    <t xml:space="preserve">П2 4 04 70110 </t>
  </si>
  <si>
    <t>Аудиометр импедансный</t>
  </si>
  <si>
    <t>Клинический аудиометр</t>
  </si>
  <si>
    <t>Система регистрации СВП</t>
  </si>
  <si>
    <t>Шумазащитная кабина</t>
  </si>
  <si>
    <t>Коммутатор QSW-4600-28T-L-AC- монтажный комплект</t>
  </si>
  <si>
    <t>Коммутатор QSW-2310-28Т-АС с модлями GIGALINK SFP, WDM, 1 Гбит/с, одно волокно SM,SC, Тх: 1310/Rх:1550 нм, DDM, 8 дБ (до 3 км), GIGALINK SFP, WDM, 1 Гбит/с, одно волокно SM, SC, Тх:1310/Rx:1550 нм, DDM, 8 дБ (до 3 км); монтажный комлект</t>
  </si>
  <si>
    <t>Напольный шкаф 19", 42U, стеклянная дверь, Ш600хВ2065хГ800мм, в разобранном виде, серый ЕАК-426080-GMMM-GY</t>
  </si>
  <si>
    <t>530         011</t>
  </si>
  <si>
    <t>Умывальник хирургический</t>
  </si>
  <si>
    <t>Кронштейн чугунный</t>
  </si>
  <si>
    <t>Сифон для умывальника</t>
  </si>
  <si>
    <t>Мойка лабораторная нерж</t>
  </si>
  <si>
    <t>Мойка на 2 отделения с тумбой</t>
  </si>
  <si>
    <t>Локтевой смеситель</t>
  </si>
  <si>
    <t>Умывальник "Тюльпан"</t>
  </si>
  <si>
    <t>Смеситель для умывальника "Тюльпан"</t>
  </si>
  <si>
    <t>Полотенцесушитель нерж.</t>
  </si>
  <si>
    <t>Мойка (нерж) 2-х секц</t>
  </si>
  <si>
    <t>Текущий ремонт хозяйственным способом локальной вычислительной сети</t>
  </si>
  <si>
    <t>Кабель NIKOLAN U/UTP 4пары, Кат.5е (Класс D), тест по ISO/EC, 100Мгц, одножильный, ВС(чистая медь) 24AWG (0,50мм), внутренний, PVC нг (А), серый</t>
  </si>
  <si>
    <t>8093 м</t>
  </si>
  <si>
    <t>Настенная розетка NIKOMAX, 2 порта, Кат,5е (Класс D), 100Мгц,  RJ45/8Р8С, 110/KRONE, Т568А/В на печатной плате, неэкранированная, белая</t>
  </si>
  <si>
    <t xml:space="preserve">Коммутационная панель NIKOMAX 19*, IU 24 порта, Кат. 5е (класс D), 100МГц,  RJ45/8Р8С, 110/KRONE, Т568А/В, неэкранированная, с органайзером, черная </t>
  </si>
  <si>
    <t>Миниканал 40х25</t>
  </si>
  <si>
    <t>2600 м</t>
  </si>
  <si>
    <t>Кабель-канал 60х40</t>
  </si>
  <si>
    <t>95 м</t>
  </si>
  <si>
    <t>Кабель для электропитания коммутационного оборудования 220В</t>
  </si>
  <si>
    <t>230 м</t>
  </si>
  <si>
    <t>розетка электрическая 220В</t>
  </si>
  <si>
    <r>
      <t xml:space="preserve">врач по паллиативной помощи - 1 чел.; врач психиатр - 1 чел.; врач-гериатр - 1 чел.                       </t>
    </r>
    <r>
      <rPr>
        <b/>
        <sz val="16"/>
        <rFont val="Times New Roman"/>
        <family val="1"/>
      </rPr>
      <t xml:space="preserve">                               </t>
    </r>
  </si>
  <si>
    <t>психиатрия-наркология, психиатрия</t>
  </si>
  <si>
    <t xml:space="preserve"> психиатрия, психотерапия</t>
  </si>
  <si>
    <t>Инфекционные белезни, клиническая лабораторная диагностика</t>
  </si>
  <si>
    <t xml:space="preserve">Врач по паллиативной медицинской помощи                                                     </t>
  </si>
  <si>
    <t>Судебно-медицинская экспертиза</t>
  </si>
  <si>
    <t>БУЗ ОО "Станция скорой медицинской помощи"</t>
  </si>
  <si>
    <t>Врач-стажер по специальности "Скорая медицинская помощь"</t>
  </si>
  <si>
    <t>врач-терапевт - 1 чел.</t>
  </si>
  <si>
    <t>врач-оториноларинго-лог - 1 чел.</t>
  </si>
  <si>
    <t>БУЗ ОО Дмитровская ЦРБ"</t>
  </si>
  <si>
    <t>врач офтальмолог - 1 чел.</t>
  </si>
  <si>
    <t>Заведующая ФАПом-фельдшер - 1 чел.</t>
  </si>
  <si>
    <t>Фельдшер - 1 чел.</t>
  </si>
  <si>
    <t>фельдшер скорой медицинской помощи - 1 чел.</t>
  </si>
  <si>
    <t xml:space="preserve">врач-стоматолог -                1 чел.,                                     </t>
  </si>
  <si>
    <t>врач ультразвуковой диагностики - 1 чел.</t>
  </si>
  <si>
    <t xml:space="preserve">врач анестезиолог-реаниматолог - 8 чел., 
врач бактериолог -          1 чел., 
врач КДЛ - 7 чел., 
врач-неонатолог -            5 чел., 
врач патологоанатом - 3 чел., 
врач рентгенолог -            4 чел., .
врач эндоскопист -           2 чел.
</t>
  </si>
  <si>
    <t>Врач анестезиолог-реаниматолог -                    42 чел.;
вр.клинич.лаборатор.диагностики - 6 чел.;
врач патологоанатом -  4 чел.;
врач рентгенолог -            17 чел;
врач эндоскопист -          4 чел.;
врач-сурдолог-оториноларинголог -            1 чел.</t>
  </si>
  <si>
    <t xml:space="preserve">Врач анестезиолог-реаниматолог - 1 чел.; врач КЛД - 4 чел.; врач рентгенолог -          3 чел; врач-эндоскопист -1 чел. </t>
  </si>
  <si>
    <t xml:space="preserve">П2 9 02 70110 </t>
  </si>
  <si>
    <t>Информационно-аналитиче-ская поддержка реализации государствен-ной программы Орловской области «Разви-тие отрасли здравоохране-ния в Орловской области»</t>
  </si>
  <si>
    <t>Мероприятие 9.02.03. Субсидия на увеличение стоимости основных средств</t>
  </si>
  <si>
    <t>Напольно-потолочная сплит-система</t>
  </si>
  <si>
    <t>БУЗ ОО "Орловский кожно-венерологический диспансер"</t>
  </si>
  <si>
    <t xml:space="preserve">Мероприятия 2.31 Приобретение медицинского оборудования 
</t>
  </si>
  <si>
    <t>Мероприятия 2.34 Приобретение картриджей для оргтехники</t>
  </si>
  <si>
    <t xml:space="preserve">Мероприятия 2.32   Приобретение оргтехники для </t>
  </si>
  <si>
    <t>Мероприятие 2.05 Приобретение медицинского оборудования</t>
  </si>
  <si>
    <t>Мероприятие 2.18 Приобретение строительных материалов для ремонта центральной лестницы</t>
  </si>
  <si>
    <t>Мероприятия 2.33 Приобретение холодильника фармацевтического</t>
  </si>
  <si>
    <t xml:space="preserve">Детская и подростковая психиатрия - 1 чел., медицинская и судебная психология - 1 чел., инфекционные болезни - 1 чел., терапия - 2 чел., </t>
  </si>
  <si>
    <t>Закупка касет с люминофорными пластинами (на передвижной саммограф)</t>
  </si>
  <si>
    <t>запасные части для комплекса томографического рентгеновского КТР</t>
  </si>
  <si>
    <t>Закупка запасных частей для комплекса томографического рентгеновского КТР</t>
  </si>
  <si>
    <t>Внутриполостной датчик 6V3 для ультразвукового аппарата SSI-6000</t>
  </si>
  <si>
    <t>Противопролежневые матрасы</t>
  </si>
  <si>
    <t>Жалюзи</t>
  </si>
  <si>
    <t>30,2</t>
  </si>
  <si>
    <t>врач-психиатр</t>
  </si>
  <si>
    <t>врач-стоматолог-терапевт</t>
  </si>
  <si>
    <t>услуги по передаче электрической энергии</t>
  </si>
  <si>
    <t>прочие услуги (т/о пожарной сигнализации за 3 мес.)</t>
  </si>
  <si>
    <t>врач анестезиолог-реаниматолог - 13 чел.; врач клинической лабораторной диагностики - 2 чел., врач патологоанатом - 1 чел., врач рентгенолог - 5 чел.</t>
  </si>
  <si>
    <t xml:space="preserve">врач КДЛ - 2 чел.; врач-эндоскопист-              2 чел.;  врач-рентгенолог - 3 чел. </t>
  </si>
  <si>
    <t xml:space="preserve">врач-анестезиолог-реаниматолог - 7 чел., врач КЛД - 6 чел.,              врач-бактериолог -              1 чел.,                                         врач-патологоанатом - 1 чел.,                                 врач-эндоскопист  -        1 чел.,                           врач-неонатолог -              2 чел.,                                          врач-рентгенолог -            5 чел. </t>
  </si>
  <si>
    <t xml:space="preserve"> врач анестезиолог-реаниматолог- 7 чел.,  врач-бактериолог -              2 чел.;                               врач клинической лабораторной диагностики -3 чел.;  врач-неонатолог -               1 чел.;  врач рентгенолог-3 чел.;</t>
  </si>
  <si>
    <t>врач  рентгенолог  - 1 чел.</t>
  </si>
  <si>
    <t xml:space="preserve">врач рентгенолог - 1 чел.,                                               врач КДЛ - 0,5 чел., </t>
  </si>
  <si>
    <t>врач-ренгенолог 1 чел.                  (0,75 ставки)</t>
  </si>
  <si>
    <t>Врач анестезиолог-реаниматолог - 16 чел.; врач неонатолог -                 11 чел.;                              врач эндоскопист -                1 чел.; врач-бактериолог - 1 чел.; Врач КЛД - 8 чел.; Врач сурдолог-оторинголог - 1 чел.;   Врач ренгенолог -              8 чел.; врач-генетик -     5 чел.</t>
  </si>
  <si>
    <t>Врач - рентгенолог - 7 чел.;                                врач - патологоанатом -  2 чел.;                                      врач-анестезиолог -реаниматолог - 8 чел., врач клинической лабораторной  диагностики - 4 чел., врач - эндоскопист - 3 чел.;</t>
  </si>
  <si>
    <t>врач-стоматолог -                1 чел.;                                   врач-терапевт - 1 чел.;</t>
  </si>
  <si>
    <t>Врач-педиатр участковый - 2 чел.; врач-офтальмолог -             1 чел.;                                         врач-терапевт- 2 чел.;                               врач-рентгенолог-                  1 чел.;                                          врач-хирург-1 чел.; врач функциональной диагностики - 1 чел.; врач ультразвуковой диагностики - 1 чел.</t>
  </si>
  <si>
    <t>врач-оториноларинго-лог - 1 чел.; врач-хирург - 1 чел.; врач КЛД - 1 чел.</t>
  </si>
  <si>
    <t>врач- терапевт участковый - 1 чел.; врач-стоматолог -                1 чел.; врач-терапевт - 1 чел.; врач ультразвуковой диагностики - 1 чел.; врач офтальмолог -                1 чел.</t>
  </si>
  <si>
    <t>врач-уролог - 1 чел.; врач-ренгенолог - 1 чел.; врач-акушер-гинеколог - 1 чел.; врач-травматолог-ортопед-1 чел.</t>
  </si>
  <si>
    <t>БУЗ ОО "Блоховская ЦРБ"</t>
  </si>
  <si>
    <t>Субсидии на реализацию отдельных мероприятий государственной программы Российской Федерации "Развитие здравоохранения" (Финансовое обеспечение единовременных компенсационных выплат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тыс.человек)</t>
  </si>
  <si>
    <t>321</t>
  </si>
  <si>
    <t>врач общей практики - 1 чел.; врач-хирург -          1 чел.</t>
  </si>
  <si>
    <t>Заведующая ФАПом-фельдшер - 1 чел.; фельдшер ФАП -                   2  чел.</t>
  </si>
  <si>
    <t>Заведующая ФАПом-фельдшер - 2 чел.</t>
  </si>
  <si>
    <t>фельдшер скорой медицинской помощи - 3 чел.</t>
  </si>
  <si>
    <t>Фельдшер - 1 чел.; Заведующая ФАПом-фельдшер - 1 чел.</t>
  </si>
  <si>
    <t>фельдшер  - 1 чел.</t>
  </si>
  <si>
    <t>Фельдшер  ФАП -                1 чел.</t>
  </si>
  <si>
    <r>
      <t xml:space="preserve">2018 год </t>
    </r>
    <r>
      <rPr>
        <sz val="16"/>
        <rFont val="Times New Roman"/>
        <family val="1"/>
      </rPr>
      <t xml:space="preserve"> Бактериология - 2 чел., пульмонология - 1 чел.; организация здравоохранения и общественное здоровье - 14 чел.; стоматология - 1 чел.; урология - 1 чел.;                    по временной нетрудоспособности - 1 чел.; профпатология - 1 чел.; педиатрия - 1 чел.                    </t>
    </r>
  </si>
  <si>
    <t xml:space="preserve"> БУЗ ОО "Областной психоневрологический диспансер"</t>
  </si>
  <si>
    <t>паллиативная медицинская помощь</t>
  </si>
  <si>
    <t>психиатрия, наркология</t>
  </si>
  <si>
    <t xml:space="preserve">Врач по паллиативной медицинской помощи - 10 чел.; младшая медицинская сестра по уходу за больным - 6 чел.                                                    </t>
  </si>
  <si>
    <t>Врач психиатр</t>
  </si>
  <si>
    <t xml:space="preserve">Оказание услуги  по развитию и модернизации Типовой информационной системы льготного лекарственного обеспечения жителей Орловской области </t>
  </si>
  <si>
    <t>Приобретение обновления программного обеспечения сетей VipNet 2781, VipNet 1322 по версии 4.х</t>
  </si>
  <si>
    <t>Приобретение технической поддержки сетей VipNet 1322, VipNet 2781 до версии 4.х</t>
  </si>
  <si>
    <t>ЖК монитор</t>
  </si>
  <si>
    <t>Телефонные аппараты, гарнитура для телефонных аппаратов</t>
  </si>
  <si>
    <t>Калькулятор</t>
  </si>
  <si>
    <t xml:space="preserve">Кресло офисное </t>
  </si>
  <si>
    <t>Стулья офисные</t>
  </si>
  <si>
    <t>переносной УФО-аппарат</t>
  </si>
  <si>
    <t xml:space="preserve">монитор больного с расширенными возможностями оценки гемодинамики и дыхания  </t>
  </si>
  <si>
    <t xml:space="preserve">Рентгенографическая пленка   для принтера                                                                    </t>
  </si>
  <si>
    <t>Кровать функциональная</t>
  </si>
  <si>
    <t>Аппаратно-программный комплекс 
комбинированный: для многосуточного мониторирования ЭКГ и АД</t>
  </si>
  <si>
    <t xml:space="preserve"> Мероприятие 2.05.03.             Совершенствование методов раннего выявления, диагностики, лечения и реабилитации при сосудистых заболеваниях. Совершенствование оказания высокотехнологичной и специализированной медицинской помощи больным с цереброваскулярной патологией</t>
  </si>
  <si>
    <t>Проурокиназа</t>
  </si>
  <si>
    <t>электрическая энергия</t>
  </si>
  <si>
    <t>Мероприятие 1.03.05 Приобретение питания для детей первого года жизни с перинатальным контактом по ВИЧ-инфекции</t>
  </si>
  <si>
    <t>Приобретения питания для детей первого года жизни с перинатальным контактом по ВИЧ-инфекции</t>
  </si>
  <si>
    <t>Приобретение питания для детей первого года жизни с перинатальным контактом по ВИЧ-инфекции</t>
  </si>
  <si>
    <t>Оборудование ЭКО</t>
  </si>
  <si>
    <t>Масс-спектрометр</t>
  </si>
  <si>
    <t>Электропривод с пружинным возвратом</t>
  </si>
  <si>
    <t>Разработка проектно-сметной документации на капитальный ремонт лифтов</t>
  </si>
  <si>
    <t>Капитальный ремонт терапевтического корпуса;                                            капитальный ремонт электропроводки в терапевтическом корпусе</t>
  </si>
  <si>
    <t xml:space="preserve">Переоснащение автономного электроснабжения </t>
  </si>
  <si>
    <t>Приобретение магнитно-резонансного томографа</t>
  </si>
  <si>
    <t>Мероприятие 2.09.12.  Приобретение кроватей медицинских</t>
  </si>
  <si>
    <t>Субсидия бюджетным и автономым учреждениям здравоохранения на единовременные компенсационные выплаты медицинским работникам  за счет средств областного бюджета</t>
  </si>
  <si>
    <r>
      <rPr>
        <b/>
        <sz val="16"/>
        <rFont val="Times New Roman"/>
        <family val="1"/>
      </rPr>
      <t xml:space="preserve">Мероприятие 1.1.1 </t>
    </r>
    <r>
      <rPr>
        <sz val="16"/>
        <rFont val="Times New Roman"/>
        <family val="1"/>
      </rPr>
      <t xml:space="preserve">Приобретение расходных материалов для медицинского оборудования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</si>
</sst>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_(* #,##0.00_);_(* \(#,##0.00\);_(* &quot;-&quot;??_);_(@_)"/>
    <numFmt numFmtId="167" formatCode="_-* #,##0.0_р_._-;\-* #,##0.0_р_._-;_-* &quot;-&quot;?_р_._-;_-@_-"/>
    <numFmt numFmtId="168" formatCode="_-* #,##0.0_р_._-;\-* #,##0.0_р_._-;_-* &quot;-&quot;??_р_._-;_-@_-"/>
    <numFmt numFmtId="169" formatCode="_(* #,##0.0_);_(* \(#,##0.0\);_(* &quot;-&quot;??_);_(@_)"/>
    <numFmt numFmtId="170" formatCode="0.0%"/>
    <numFmt numFmtId="171" formatCode="* #,##0.00&quot;    &quot;;\-* #,##0.00&quot;    &quot;;* \-#&quot;    &quot;;@\ "/>
    <numFmt numFmtId="172" formatCode="_-* #,##0.00&quot;р.&quot;_-;\-* #,##0.00&quot;р.&quot;_-;_-* \-??&quot;р.&quot;_-;_-@_-"/>
    <numFmt numFmtId="173" formatCode="#,##0.00_ ;\-#,##0.00\ "/>
    <numFmt numFmtId="174" formatCode="0.0"/>
    <numFmt numFmtId="175" formatCode="0.000"/>
    <numFmt numFmtId="176" formatCode="#,##0.000"/>
    <numFmt numFmtId="177" formatCode="0.000%"/>
    <numFmt numFmtId="178" formatCode="_-* #,##0\ _₽_-;\-* #,##0\ _₽_-;_-* &quot;-&quot;??\ _₽_-;_-@_-"/>
    <numFmt numFmtId="179" formatCode="[$-FC19]d\ mmmm\ yyyy\ &quot;г.&quot;"/>
    <numFmt numFmtId="180" formatCode="#,##0.00\ _₽"/>
    <numFmt numFmtId="181" formatCode="_-* #,##0.00_р_._-;\-* #,##0.00_р_._-;_-* &quot;-&quot;_р_._-;_-@_-"/>
    <numFmt numFmtId="182" formatCode="_-* #,##0\ _₽_-;\-* #,##0\ _₽_-;_-* &quot;-&quot;\ _₽_-;_-@_-"/>
    <numFmt numFmtId="183" formatCode="0.0000"/>
    <numFmt numFmtId="184" formatCode="_-* #,##0.00_р_._-;\-* #,##0.00_р_._-;_-* \-??_р_._-;_-@_-"/>
    <numFmt numFmtId="185" formatCode="_-* #,##0.0\ _₽_-;\-* #,##0.0\ _₽_-;_-* &quot;-&quot;??\ _₽_-;_-@_-"/>
    <numFmt numFmtId="186" formatCode="_-* #,##0.0\ _₽_-;\-* #,##0.0\ _₽_-;_-* &quot;-&quot;?\ _₽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b/>
      <sz val="18"/>
      <name val="Times New Roman"/>
      <family val="1"/>
    </font>
    <font>
      <sz val="11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sz val="18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10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b/>
      <i/>
      <sz val="16"/>
      <color indexed="10"/>
      <name val="Times New Roman"/>
      <family val="1"/>
    </font>
    <font>
      <sz val="16"/>
      <color indexed="12"/>
      <name val="Times New Roman"/>
      <family val="1"/>
    </font>
    <font>
      <sz val="16"/>
      <color indexed="44"/>
      <name val="Times New Roman"/>
      <family val="1"/>
    </font>
    <font>
      <sz val="16"/>
      <color indexed="17"/>
      <name val="Times New Roman"/>
      <family val="1"/>
    </font>
    <font>
      <b/>
      <u val="single"/>
      <sz val="16"/>
      <name val="Times New Roman"/>
      <family val="1"/>
    </font>
    <font>
      <b/>
      <sz val="18"/>
      <color indexed="8"/>
      <name val="Calibri"/>
      <family val="2"/>
    </font>
    <font>
      <sz val="1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8"/>
      <color indexed="10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800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8"/>
      <color rgb="FFFF0000"/>
      <name val="Calibri"/>
      <family val="2"/>
    </font>
    <font>
      <b/>
      <sz val="8"/>
      <name val="Calibri"/>
      <family val="2"/>
    </font>
  </fonts>
  <fills count="8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rgb="FF000000"/>
      </bottom>
    </border>
  </borders>
  <cellStyleXfs count="38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0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0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0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50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50" fillId="48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50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50" fillId="52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9" fillId="42" borderId="1" applyNumberFormat="0" applyAlignment="0" applyProtection="0"/>
    <xf numFmtId="0" fontId="9" fillId="43" borderId="1" applyNumberFormat="0" applyAlignment="0" applyProtection="0"/>
    <xf numFmtId="0" fontId="10" fillId="64" borderId="2" applyNumberFormat="0" applyAlignment="0" applyProtection="0"/>
    <xf numFmtId="0" fontId="10" fillId="65" borderId="2" applyNumberFormat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1" applyNumberFormat="0" applyAlignment="0" applyProtection="0"/>
    <xf numFmtId="0" fontId="16" fillId="11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6" borderId="7" applyNumberFormat="0" applyAlignment="0" applyProtection="0"/>
    <xf numFmtId="0" fontId="1" fillId="7" borderId="7" applyNumberFormat="0" applyFont="0" applyAlignment="0" applyProtection="0"/>
    <xf numFmtId="0" fontId="1" fillId="7" borderId="7" applyNumberFormat="0" applyFont="0" applyAlignment="0" applyProtection="0"/>
    <xf numFmtId="0" fontId="19" fillId="42" borderId="8" applyNumberFormat="0" applyAlignment="0" applyProtection="0"/>
    <xf numFmtId="0" fontId="19" fillId="43" borderId="8" applyNumberFormat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52" fillId="66" borderId="0">
      <alignment/>
      <protection/>
    </xf>
    <xf numFmtId="0" fontId="51" fillId="0" borderId="0">
      <alignment/>
      <protection/>
    </xf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1" fillId="0" borderId="0" applyNumberFormat="0" applyFill="0" applyBorder="0" applyAlignment="0" applyProtection="0"/>
    <xf numFmtId="0" fontId="51" fillId="67" borderId="0">
      <alignment/>
      <protection/>
    </xf>
    <xf numFmtId="0" fontId="51" fillId="0" borderId="0">
      <alignment wrapText="1"/>
      <protection/>
    </xf>
    <xf numFmtId="0" fontId="51" fillId="0" borderId="0">
      <alignment/>
      <protection/>
    </xf>
    <xf numFmtId="0" fontId="53" fillId="0" borderId="0">
      <alignment horizontal="center" wrapText="1"/>
      <protection/>
    </xf>
    <xf numFmtId="0" fontId="53" fillId="0" borderId="0">
      <alignment horizontal="center"/>
      <protection/>
    </xf>
    <xf numFmtId="0" fontId="51" fillId="0" borderId="0">
      <alignment horizontal="right"/>
      <protection/>
    </xf>
    <xf numFmtId="0" fontId="51" fillId="67" borderId="10">
      <alignment/>
      <protection/>
    </xf>
    <xf numFmtId="0" fontId="51" fillId="0" borderId="11">
      <alignment horizontal="center" vertical="center" wrapText="1"/>
      <protection/>
    </xf>
    <xf numFmtId="0" fontId="51" fillId="67" borderId="12">
      <alignment/>
      <protection/>
    </xf>
    <xf numFmtId="49" fontId="51" fillId="0" borderId="11">
      <alignment horizontal="left" vertical="top" wrapText="1" indent="2"/>
      <protection/>
    </xf>
    <xf numFmtId="49" fontId="51" fillId="0" borderId="11">
      <alignment horizontal="center" vertical="top" shrinkToFit="1"/>
      <protection/>
    </xf>
    <xf numFmtId="4" fontId="51" fillId="0" borderId="11">
      <alignment horizontal="right" vertical="top" shrinkToFit="1"/>
      <protection/>
    </xf>
    <xf numFmtId="10" fontId="51" fillId="0" borderId="11">
      <alignment horizontal="right" vertical="top" shrinkToFit="1"/>
      <protection/>
    </xf>
    <xf numFmtId="0" fontId="51" fillId="67" borderId="12">
      <alignment shrinkToFit="1"/>
      <protection/>
    </xf>
    <xf numFmtId="0" fontId="54" fillId="0" borderId="11">
      <alignment horizontal="left"/>
      <protection/>
    </xf>
    <xf numFmtId="4" fontId="54" fillId="68" borderId="11">
      <alignment horizontal="right" vertical="top" shrinkToFit="1"/>
      <protection/>
    </xf>
    <xf numFmtId="10" fontId="54" fillId="68" borderId="11">
      <alignment horizontal="right" vertical="top" shrinkToFit="1"/>
      <protection/>
    </xf>
    <xf numFmtId="0" fontId="51" fillId="67" borderId="13">
      <alignment/>
      <protection/>
    </xf>
    <xf numFmtId="0" fontId="51" fillId="0" borderId="0">
      <alignment horizontal="left" wrapText="1"/>
      <protection/>
    </xf>
    <xf numFmtId="0" fontId="54" fillId="0" borderId="11">
      <alignment vertical="top" wrapText="1"/>
      <protection/>
    </xf>
    <xf numFmtId="4" fontId="54" fillId="69" borderId="11">
      <alignment horizontal="right" vertical="top" shrinkToFit="1"/>
      <protection/>
    </xf>
    <xf numFmtId="10" fontId="54" fillId="69" borderId="11">
      <alignment horizontal="right" vertical="top" shrinkToFit="1"/>
      <protection/>
    </xf>
    <xf numFmtId="0" fontId="22" fillId="0" borderId="14">
      <alignment vertical="top" wrapText="1"/>
      <protection/>
    </xf>
    <xf numFmtId="0" fontId="51" fillId="67" borderId="12">
      <alignment horizontal="center"/>
      <protection/>
    </xf>
    <xf numFmtId="0" fontId="51" fillId="67" borderId="12">
      <alignment horizontal="center"/>
      <protection/>
    </xf>
    <xf numFmtId="4" fontId="22" fillId="9" borderId="14">
      <alignment horizontal="right" vertical="top" shrinkToFit="1"/>
      <protection/>
    </xf>
    <xf numFmtId="0" fontId="51" fillId="67" borderId="12">
      <alignment horizontal="left"/>
      <protection/>
    </xf>
    <xf numFmtId="0" fontId="51" fillId="67" borderId="12">
      <alignment horizontal="left"/>
      <protection/>
    </xf>
    <xf numFmtId="0" fontId="51" fillId="67" borderId="13">
      <alignment horizontal="center"/>
      <protection/>
    </xf>
    <xf numFmtId="0" fontId="51" fillId="67" borderId="13">
      <alignment horizontal="left"/>
      <protection/>
    </xf>
    <xf numFmtId="0" fontId="54" fillId="0" borderId="11">
      <alignment vertical="top" wrapText="1"/>
      <protection/>
    </xf>
    <xf numFmtId="4" fontId="54" fillId="69" borderId="11">
      <alignment horizontal="right" vertical="top" shrinkToFit="1"/>
      <protection/>
    </xf>
    <xf numFmtId="0" fontId="50" fillId="70" borderId="0" applyNumberFormat="0" applyBorder="0" applyAlignment="0" applyProtection="0"/>
    <xf numFmtId="0" fontId="7" fillId="57" borderId="0" applyNumberFormat="0" applyBorder="0" applyAlignment="0" applyProtection="0"/>
    <xf numFmtId="0" fontId="50" fillId="71" borderId="0" applyNumberFormat="0" applyBorder="0" applyAlignment="0" applyProtection="0"/>
    <xf numFmtId="0" fontId="7" fillId="59" borderId="0" applyNumberFormat="0" applyBorder="0" applyAlignment="0" applyProtection="0"/>
    <xf numFmtId="0" fontId="50" fillId="72" borderId="0" applyNumberFormat="0" applyBorder="0" applyAlignment="0" applyProtection="0"/>
    <xf numFmtId="0" fontId="7" fillId="61" borderId="0" applyNumberFormat="0" applyBorder="0" applyAlignment="0" applyProtection="0"/>
    <xf numFmtId="0" fontId="50" fillId="73" borderId="0" applyNumberFormat="0" applyBorder="0" applyAlignment="0" applyProtection="0"/>
    <xf numFmtId="0" fontId="7" fillId="51" borderId="0" applyNumberFormat="0" applyBorder="0" applyAlignment="0" applyProtection="0"/>
    <xf numFmtId="0" fontId="50" fillId="74" borderId="0" applyNumberFormat="0" applyBorder="0" applyAlignment="0" applyProtection="0"/>
    <xf numFmtId="0" fontId="7" fillId="39" borderId="0" applyNumberFormat="0" applyBorder="0" applyAlignment="0" applyProtection="0"/>
    <xf numFmtId="0" fontId="50" fillId="75" borderId="0" applyNumberFormat="0" applyBorder="0" applyAlignment="0" applyProtection="0"/>
    <xf numFmtId="0" fontId="7" fillId="63" borderId="0" applyNumberFormat="0" applyBorder="0" applyAlignment="0" applyProtection="0"/>
    <xf numFmtId="0" fontId="55" fillId="76" borderId="15" applyNumberFormat="0" applyAlignment="0" applyProtection="0"/>
    <xf numFmtId="0" fontId="16" fillId="11" borderId="1" applyNumberFormat="0" applyAlignment="0" applyProtection="0"/>
    <xf numFmtId="0" fontId="56" fillId="77" borderId="16" applyNumberFormat="0" applyAlignment="0" applyProtection="0"/>
    <xf numFmtId="0" fontId="19" fillId="43" borderId="8" applyNumberFormat="0" applyAlignment="0" applyProtection="0"/>
    <xf numFmtId="0" fontId="57" fillId="77" borderId="15" applyNumberFormat="0" applyAlignment="0" applyProtection="0"/>
    <xf numFmtId="0" fontId="9" fillId="4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2" fontId="2" fillId="0" borderId="0" applyFill="0" applyBorder="0" applyAlignment="0" applyProtection="0"/>
    <xf numFmtId="44" fontId="4" fillId="0" borderId="0" applyFont="0" applyFill="0" applyBorder="0" applyAlignment="0" applyProtection="0"/>
    <xf numFmtId="0" fontId="58" fillId="0" borderId="17" applyNumberFormat="0" applyFill="0" applyAlignment="0" applyProtection="0"/>
    <xf numFmtId="0" fontId="13" fillId="0" borderId="3" applyNumberFormat="0" applyFill="0" applyAlignment="0" applyProtection="0"/>
    <xf numFmtId="0" fontId="59" fillId="0" borderId="18" applyNumberFormat="0" applyFill="0" applyAlignment="0" applyProtection="0"/>
    <xf numFmtId="0" fontId="14" fillId="0" borderId="4" applyNumberFormat="0" applyFill="0" applyAlignment="0" applyProtection="0"/>
    <xf numFmtId="0" fontId="60" fillId="0" borderId="19" applyNumberFormat="0" applyFill="0" applyAlignment="0" applyProtection="0"/>
    <xf numFmtId="0" fontId="15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20" applyNumberFormat="0" applyFill="0" applyAlignment="0" applyProtection="0"/>
    <xf numFmtId="0" fontId="5" fillId="0" borderId="9" applyNumberFormat="0" applyFill="0" applyAlignment="0" applyProtection="0"/>
    <xf numFmtId="0" fontId="62" fillId="78" borderId="21" applyNumberFormat="0" applyAlignment="0" applyProtection="0"/>
    <xf numFmtId="0" fontId="10" fillId="65" borderId="2" applyNumberFormat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4" fillId="79" borderId="0" applyNumberFormat="0" applyBorder="0" applyAlignment="0" applyProtection="0"/>
    <xf numFmtId="0" fontId="18" fillId="41" borderId="0" applyNumberFormat="0" applyBorder="0" applyAlignment="0" applyProtection="0"/>
    <xf numFmtId="0" fontId="6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6" fillId="80" borderId="0" applyNumberFormat="0" applyBorder="0" applyAlignment="0" applyProtection="0"/>
    <xf numFmtId="0" fontId="8" fillId="5" borderId="0" applyNumberFormat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68" borderId="22" applyNumberFormat="0" applyFont="0" applyAlignment="0" applyProtection="0"/>
    <xf numFmtId="0" fontId="2" fillId="7" borderId="7" applyNumberFormat="0" applyFont="0" applyAlignment="0" applyProtection="0"/>
    <xf numFmtId="9" fontId="1" fillId="0" borderId="0" applyFont="0" applyFill="0" applyBorder="0" applyAlignment="0" applyProtection="0"/>
    <xf numFmtId="0" fontId="68" fillId="0" borderId="23" applyNumberFormat="0" applyFill="0" applyAlignment="0" applyProtection="0"/>
    <xf numFmtId="0" fontId="17" fillId="0" borderId="6" applyNumberFormat="0" applyFill="0" applyAlignment="0" applyProtection="0"/>
    <xf numFmtId="0" fontId="2" fillId="0" borderId="0">
      <alignment/>
      <protection/>
    </xf>
    <xf numFmtId="0" fontId="23" fillId="0" borderId="0">
      <alignment/>
      <protection/>
    </xf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ill="0" applyBorder="0" applyAlignment="0" applyProtection="0"/>
    <xf numFmtId="166" fontId="2" fillId="0" borderId="0" applyFont="0" applyFill="0" applyBorder="0" applyAlignment="0" applyProtection="0"/>
    <xf numFmtId="171" fontId="65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>
      <alignment/>
      <protection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81" borderId="0" applyNumberFormat="0" applyBorder="0" applyAlignment="0" applyProtection="0"/>
    <xf numFmtId="0" fontId="12" fillId="18" borderId="0" applyNumberFormat="0" applyBorder="0" applyAlignment="0" applyProtection="0"/>
  </cellStyleXfs>
  <cellXfs count="135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24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 vertical="top"/>
    </xf>
    <xf numFmtId="0" fontId="34" fillId="3" borderId="0" xfId="0" applyFont="1" applyFill="1" applyAlignment="1">
      <alignment/>
    </xf>
    <xf numFmtId="0" fontId="34" fillId="0" borderId="0" xfId="0" applyFont="1" applyAlignment="1">
      <alignment horizontal="left"/>
    </xf>
    <xf numFmtId="4" fontId="3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left" vertical="center"/>
    </xf>
    <xf numFmtId="0" fontId="34" fillId="18" borderId="0" xfId="0" applyFont="1" applyFill="1" applyAlignment="1">
      <alignment/>
    </xf>
    <xf numFmtId="0" fontId="34" fillId="0" borderId="0" xfId="0" applyFont="1" applyAlignment="1">
      <alignment horizontal="center" vertical="center"/>
    </xf>
    <xf numFmtId="165" fontId="31" fillId="3" borderId="24" xfId="342" applyNumberFormat="1" applyFont="1" applyFill="1" applyBorder="1" applyAlignment="1">
      <alignment horizontal="center" vertical="center"/>
      <protection/>
    </xf>
    <xf numFmtId="4" fontId="30" fillId="3" borderId="24" xfId="0" applyNumberFormat="1" applyFont="1" applyFill="1" applyBorder="1" applyAlignment="1">
      <alignment horizontal="center" vertical="center"/>
    </xf>
    <xf numFmtId="185" fontId="29" fillId="3" borderId="24" xfId="362" applyNumberFormat="1" applyFont="1" applyFill="1" applyBorder="1" applyAlignment="1">
      <alignment horizontal="center" vertical="center"/>
    </xf>
    <xf numFmtId="0" fontId="30" fillId="3" borderId="24" xfId="0" applyFont="1" applyFill="1" applyBorder="1" applyAlignment="1">
      <alignment horizontal="left" vertical="center" wrapText="1"/>
    </xf>
    <xf numFmtId="0" fontId="29" fillId="3" borderId="24" xfId="0" applyFont="1" applyFill="1" applyBorder="1" applyAlignment="1">
      <alignment horizontal="left" vertical="top" wrapText="1"/>
    </xf>
    <xf numFmtId="0" fontId="34" fillId="3" borderId="0" xfId="0" applyFont="1" applyFill="1" applyAlignment="1">
      <alignment horizontal="center"/>
    </xf>
    <xf numFmtId="4" fontId="29" fillId="3" borderId="24" xfId="362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2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4" fillId="82" borderId="0" xfId="0" applyFont="1" applyFill="1" applyAlignment="1">
      <alignment/>
    </xf>
    <xf numFmtId="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4" fontId="31" fillId="83" borderId="24" xfId="0" applyNumberFormat="1" applyFont="1" applyFill="1" applyBorder="1" applyAlignment="1">
      <alignment horizontal="center" vertical="center"/>
    </xf>
    <xf numFmtId="4" fontId="31" fillId="35" borderId="24" xfId="342" applyNumberFormat="1" applyFont="1" applyFill="1" applyBorder="1" applyAlignment="1">
      <alignment horizontal="center" vertical="center" wrapText="1"/>
      <protection/>
    </xf>
    <xf numFmtId="4" fontId="30" fillId="0" borderId="24" xfId="0" applyNumberFormat="1" applyFont="1" applyBorder="1" applyAlignment="1">
      <alignment horizontal="center" vertical="center"/>
    </xf>
    <xf numFmtId="4" fontId="29" fillId="3" borderId="24" xfId="0" applyNumberFormat="1" applyFont="1" applyFill="1" applyBorder="1" applyAlignment="1">
      <alignment horizontal="center" vertical="center"/>
    </xf>
    <xf numFmtId="4" fontId="37" fillId="34" borderId="24" xfId="0" applyNumberFormat="1" applyFont="1" applyFill="1" applyBorder="1" applyAlignment="1">
      <alignment horizontal="center" vertical="center"/>
    </xf>
    <xf numFmtId="4" fontId="37" fillId="22" borderId="24" xfId="0" applyNumberFormat="1" applyFont="1" applyFill="1" applyBorder="1" applyAlignment="1">
      <alignment horizontal="center" vertical="center"/>
    </xf>
    <xf numFmtId="4" fontId="31" fillId="34" borderId="24" xfId="0" applyNumberFormat="1" applyFont="1" applyFill="1" applyBorder="1" applyAlignment="1">
      <alignment horizontal="center" vertical="center"/>
    </xf>
    <xf numFmtId="4" fontId="37" fillId="19" borderId="24" xfId="0" applyNumberFormat="1" applyFont="1" applyFill="1" applyBorder="1" applyAlignment="1">
      <alignment horizontal="center" vertical="center" wrapText="1"/>
    </xf>
    <xf numFmtId="4" fontId="31" fillId="34" borderId="24" xfId="333" applyNumberFormat="1" applyFont="1" applyFill="1" applyBorder="1" applyAlignment="1">
      <alignment horizontal="center" vertical="center" wrapText="1"/>
      <protection/>
    </xf>
    <xf numFmtId="4" fontId="31" fillId="34" borderId="24" xfId="333" applyNumberFormat="1" applyFont="1" applyFill="1" applyBorder="1" applyAlignment="1">
      <alignment horizontal="center" vertical="center"/>
      <protection/>
    </xf>
    <xf numFmtId="4" fontId="29" fillId="7" borderId="24" xfId="333" applyNumberFormat="1" applyFont="1" applyFill="1" applyBorder="1" applyAlignment="1">
      <alignment horizontal="center" vertical="center"/>
      <protection/>
    </xf>
    <xf numFmtId="4" fontId="29" fillId="3" borderId="24" xfId="333" applyNumberFormat="1" applyFont="1" applyFill="1" applyBorder="1" applyAlignment="1">
      <alignment horizontal="center" vertical="center" wrapText="1"/>
      <protection/>
    </xf>
    <xf numFmtId="4" fontId="29" fillId="0" borderId="24" xfId="0" applyNumberFormat="1" applyFont="1" applyBorder="1" applyAlignment="1">
      <alignment horizontal="center" vertical="center"/>
    </xf>
    <xf numFmtId="4" fontId="29" fillId="12" borderId="24" xfId="0" applyNumberFormat="1" applyFont="1" applyFill="1" applyBorder="1" applyAlignment="1">
      <alignment horizontal="center" vertical="center"/>
    </xf>
    <xf numFmtId="4" fontId="31" fillId="34" borderId="24" xfId="0" applyNumberFormat="1" applyFont="1" applyFill="1" applyBorder="1" applyAlignment="1">
      <alignment horizontal="center" vertical="center" wrapText="1"/>
    </xf>
    <xf numFmtId="4" fontId="31" fillId="19" borderId="24" xfId="0" applyNumberFormat="1" applyFont="1" applyFill="1" applyBorder="1" applyAlignment="1">
      <alignment horizontal="center" vertical="center" wrapText="1"/>
    </xf>
    <xf numFmtId="4" fontId="31" fillId="19" borderId="24" xfId="342" applyNumberFormat="1" applyFont="1" applyFill="1" applyBorder="1" applyAlignment="1">
      <alignment horizontal="center" vertical="center" wrapText="1"/>
      <protection/>
    </xf>
    <xf numFmtId="4" fontId="31" fillId="0" borderId="24" xfId="342" applyNumberFormat="1" applyFont="1" applyBorder="1" applyAlignment="1">
      <alignment horizontal="center" vertical="center"/>
      <protection/>
    </xf>
    <xf numFmtId="4" fontId="31" fillId="19" borderId="24" xfId="367" applyNumberFormat="1" applyFont="1" applyFill="1" applyBorder="1" applyAlignment="1">
      <alignment horizontal="center" vertical="center"/>
    </xf>
    <xf numFmtId="4" fontId="31" fillId="34" borderId="24" xfId="367" applyNumberFormat="1" applyFont="1" applyFill="1" applyBorder="1" applyAlignment="1">
      <alignment horizontal="center" vertical="center"/>
    </xf>
    <xf numFmtId="4" fontId="29" fillId="7" borderId="24" xfId="367" applyNumberFormat="1" applyFont="1" applyFill="1" applyBorder="1" applyAlignment="1">
      <alignment horizontal="center" vertical="center"/>
    </xf>
    <xf numFmtId="4" fontId="31" fillId="21" borderId="24" xfId="0" applyNumberFormat="1" applyFont="1" applyFill="1" applyBorder="1" applyAlignment="1">
      <alignment horizontal="center" vertical="center"/>
    </xf>
    <xf numFmtId="4" fontId="29" fillId="3" borderId="24" xfId="344" applyNumberFormat="1" applyFont="1" applyFill="1" applyBorder="1" applyAlignment="1">
      <alignment horizontal="center" vertical="center" wrapText="1"/>
      <protection/>
    </xf>
    <xf numFmtId="4" fontId="30" fillId="12" borderId="24" xfId="0" applyNumberFormat="1" applyFont="1" applyFill="1" applyBorder="1" applyAlignment="1">
      <alignment horizontal="center" vertical="center"/>
    </xf>
    <xf numFmtId="4" fontId="37" fillId="19" borderId="24" xfId="0" applyNumberFormat="1" applyFont="1" applyFill="1" applyBorder="1" applyAlignment="1">
      <alignment horizontal="center" vertical="center"/>
    </xf>
    <xf numFmtId="4" fontId="29" fillId="0" borderId="24" xfId="342" applyNumberFormat="1" applyFont="1" applyBorder="1" applyAlignment="1">
      <alignment horizontal="center" vertical="center"/>
      <protection/>
    </xf>
    <xf numFmtId="4" fontId="30" fillId="0" borderId="24" xfId="0" applyNumberFormat="1" applyFont="1" applyBorder="1" applyAlignment="1">
      <alignment horizontal="center" vertical="center" wrapText="1"/>
    </xf>
    <xf numFmtId="4" fontId="31" fillId="32" borderId="24" xfId="0" applyNumberFormat="1" applyFont="1" applyFill="1" applyBorder="1" applyAlignment="1">
      <alignment horizontal="center" vertical="center" wrapText="1"/>
    </xf>
    <xf numFmtId="4" fontId="31" fillId="34" borderId="24" xfId="369" applyNumberFormat="1" applyFont="1" applyFill="1" applyBorder="1" applyAlignment="1">
      <alignment horizontal="center" vertical="center"/>
    </xf>
    <xf numFmtId="4" fontId="37" fillId="32" borderId="24" xfId="0" applyNumberFormat="1" applyFont="1" applyFill="1" applyBorder="1" applyAlignment="1">
      <alignment horizontal="center" vertical="center" wrapText="1"/>
    </xf>
    <xf numFmtId="4" fontId="71" fillId="0" borderId="24" xfId="0" applyNumberFormat="1" applyFont="1" applyBorder="1" applyAlignment="1">
      <alignment horizontal="center" vertical="center" wrapText="1"/>
    </xf>
    <xf numFmtId="4" fontId="30" fillId="3" borderId="24" xfId="0" applyNumberFormat="1" applyFont="1" applyFill="1" applyBorder="1" applyAlignment="1">
      <alignment horizontal="center" vertical="center" wrapText="1"/>
    </xf>
    <xf numFmtId="4" fontId="37" fillId="34" borderId="24" xfId="0" applyNumberFormat="1" applyFont="1" applyFill="1" applyBorder="1" applyAlignment="1">
      <alignment horizontal="center" vertical="center" wrapText="1"/>
    </xf>
    <xf numFmtId="4" fontId="31" fillId="15" borderId="24" xfId="342" applyNumberFormat="1" applyFont="1" applyFill="1" applyBorder="1" applyAlignment="1">
      <alignment horizontal="center" vertical="center" wrapText="1"/>
      <protection/>
    </xf>
    <xf numFmtId="0" fontId="31" fillId="0" borderId="24" xfId="342" applyFont="1" applyBorder="1" applyAlignment="1">
      <alignment horizontal="center" vertical="center" wrapText="1"/>
      <protection/>
    </xf>
    <xf numFmtId="165" fontId="31" fillId="0" borderId="24" xfId="342" applyNumberFormat="1" applyFont="1" applyBorder="1" applyAlignment="1">
      <alignment horizontal="center" vertical="center" wrapText="1"/>
      <protection/>
    </xf>
    <xf numFmtId="1" fontId="29" fillId="15" borderId="24" xfId="342" applyNumberFormat="1" applyFont="1" applyFill="1" applyBorder="1" applyAlignment="1">
      <alignment horizontal="center" vertical="center" wrapText="1"/>
      <protection/>
    </xf>
    <xf numFmtId="0" fontId="31" fillId="15" borderId="24" xfId="342" applyFont="1" applyFill="1" applyBorder="1" applyAlignment="1">
      <alignment horizontal="center" vertical="center" wrapText="1"/>
      <protection/>
    </xf>
    <xf numFmtId="165" fontId="29" fillId="15" borderId="24" xfId="342" applyNumberFormat="1" applyFont="1" applyFill="1" applyBorder="1" applyAlignment="1">
      <alignment horizontal="center" vertical="center" wrapText="1"/>
      <protection/>
    </xf>
    <xf numFmtId="0" fontId="31" fillId="34" borderId="24" xfId="342" applyFont="1" applyFill="1" applyBorder="1" applyAlignment="1">
      <alignment horizontal="left" vertical="top" wrapText="1"/>
      <protection/>
    </xf>
    <xf numFmtId="0" fontId="29" fillId="34" borderId="24" xfId="342" applyFont="1" applyFill="1" applyBorder="1" applyAlignment="1">
      <alignment horizontal="center" vertical="top"/>
      <protection/>
    </xf>
    <xf numFmtId="2" fontId="29" fillId="34" borderId="24" xfId="342" applyNumberFormat="1" applyFont="1" applyFill="1" applyBorder="1" applyAlignment="1">
      <alignment horizontal="left" vertical="center"/>
      <protection/>
    </xf>
    <xf numFmtId="0" fontId="31" fillId="34" borderId="24" xfId="342" applyFont="1" applyFill="1" applyBorder="1" applyAlignment="1">
      <alignment horizontal="center" vertical="top"/>
      <protection/>
    </xf>
    <xf numFmtId="0" fontId="29" fillId="3" borderId="24" xfId="0" applyFont="1" applyFill="1" applyBorder="1" applyAlignment="1">
      <alignment vertical="top" wrapText="1"/>
    </xf>
    <xf numFmtId="0" fontId="30" fillId="0" borderId="24" xfId="0" applyFont="1" applyBorder="1" applyAlignment="1">
      <alignment/>
    </xf>
    <xf numFmtId="0" fontId="31" fillId="83" borderId="24" xfId="0" applyFont="1" applyFill="1" applyBorder="1" applyAlignment="1">
      <alignment horizontal="center" vertical="center"/>
    </xf>
    <xf numFmtId="0" fontId="31" fillId="35" borderId="24" xfId="342" applyFont="1" applyFill="1" applyBorder="1" applyAlignment="1">
      <alignment horizontal="center" vertical="center" wrapText="1"/>
      <protection/>
    </xf>
    <xf numFmtId="165" fontId="31" fillId="34" borderId="24" xfId="342" applyNumberFormat="1" applyFont="1" applyFill="1" applyBorder="1" applyAlignment="1">
      <alignment horizontal="center" vertical="top"/>
      <protection/>
    </xf>
    <xf numFmtId="4" fontId="30" fillId="3" borderId="24" xfId="0" applyNumberFormat="1" applyFont="1" applyFill="1" applyBorder="1" applyAlignment="1">
      <alignment horizontal="center" vertical="top" wrapText="1"/>
    </xf>
    <xf numFmtId="0" fontId="31" fillId="34" borderId="24" xfId="342" applyFont="1" applyFill="1" applyBorder="1" applyAlignment="1">
      <alignment vertical="top" wrapText="1"/>
      <protection/>
    </xf>
    <xf numFmtId="0" fontId="29" fillId="34" borderId="24" xfId="342" applyFont="1" applyFill="1" applyBorder="1" applyAlignment="1">
      <alignment vertical="top"/>
      <protection/>
    </xf>
    <xf numFmtId="0" fontId="37" fillId="34" borderId="24" xfId="342" applyFont="1" applyFill="1" applyBorder="1" applyAlignment="1">
      <alignment horizontal="left" vertical="top" wrapText="1"/>
      <protection/>
    </xf>
    <xf numFmtId="4" fontId="31" fillId="34" borderId="24" xfId="362" applyNumberFormat="1" applyFont="1" applyFill="1" applyBorder="1" applyAlignment="1">
      <alignment horizontal="center" vertical="center" wrapText="1"/>
    </xf>
    <xf numFmtId="0" fontId="29" fillId="34" borderId="24" xfId="342" applyFont="1" applyFill="1" applyBorder="1" applyAlignment="1">
      <alignment vertical="top" wrapText="1"/>
      <protection/>
    </xf>
    <xf numFmtId="2" fontId="29" fillId="34" borderId="24" xfId="342" applyNumberFormat="1" applyFont="1" applyFill="1" applyBorder="1" applyAlignment="1">
      <alignment horizontal="left" vertical="center" wrapText="1"/>
      <protection/>
    </xf>
    <xf numFmtId="0" fontId="31" fillId="34" borderId="24" xfId="342" applyFont="1" applyFill="1" applyBorder="1" applyAlignment="1">
      <alignment horizontal="center" vertical="top" wrapText="1"/>
      <protection/>
    </xf>
    <xf numFmtId="165" fontId="31" fillId="34" borderId="24" xfId="342" applyNumberFormat="1" applyFont="1" applyFill="1" applyBorder="1" applyAlignment="1">
      <alignment horizontal="center" vertical="center" wrapText="1"/>
      <protection/>
    </xf>
    <xf numFmtId="4" fontId="31" fillId="34" borderId="24" xfId="342" applyNumberFormat="1" applyFont="1" applyFill="1" applyBorder="1" applyAlignment="1">
      <alignment horizontal="center" vertical="top" wrapText="1"/>
      <protection/>
    </xf>
    <xf numFmtId="4" fontId="31" fillId="34" borderId="24" xfId="342" applyNumberFormat="1" applyFont="1" applyFill="1" applyBorder="1" applyAlignment="1">
      <alignment horizontal="center" vertical="top"/>
      <protection/>
    </xf>
    <xf numFmtId="2" fontId="29" fillId="34" borderId="24" xfId="342" applyNumberFormat="1" applyFont="1" applyFill="1" applyBorder="1" applyAlignment="1">
      <alignment horizontal="left" vertical="top"/>
      <protection/>
    </xf>
    <xf numFmtId="167" fontId="31" fillId="34" borderId="24" xfId="342" applyNumberFormat="1" applyFont="1" applyFill="1" applyBorder="1" applyAlignment="1">
      <alignment horizontal="center" vertical="top"/>
      <protection/>
    </xf>
    <xf numFmtId="0" fontId="30" fillId="0" borderId="24" xfId="0" applyFont="1" applyBorder="1" applyAlignment="1">
      <alignment horizontal="left" vertical="top" wrapText="1"/>
    </xf>
    <xf numFmtId="0" fontId="30" fillId="3" borderId="24" xfId="0" applyFont="1" applyFill="1" applyBorder="1" applyAlignment="1">
      <alignment horizontal="center" vertical="center"/>
    </xf>
    <xf numFmtId="165" fontId="31" fillId="34" borderId="24" xfId="342" applyNumberFormat="1" applyFont="1" applyFill="1" applyBorder="1" applyAlignment="1">
      <alignment vertical="top" wrapText="1"/>
      <protection/>
    </xf>
    <xf numFmtId="165" fontId="29" fillId="34" borderId="24" xfId="342" applyNumberFormat="1" applyFont="1" applyFill="1" applyBorder="1" applyAlignment="1">
      <alignment vertical="center"/>
      <protection/>
    </xf>
    <xf numFmtId="0" fontId="30" fillId="0" borderId="24" xfId="0" applyFont="1" applyBorder="1" applyAlignment="1">
      <alignment horizontal="center" vertical="center"/>
    </xf>
    <xf numFmtId="4" fontId="29" fillId="0" borderId="24" xfId="0" applyNumberFormat="1" applyFont="1" applyFill="1" applyBorder="1" applyAlignment="1">
      <alignment horizontal="center" vertical="center"/>
    </xf>
    <xf numFmtId="185" fontId="30" fillId="3" borderId="24" xfId="362" applyNumberFormat="1" applyFont="1" applyFill="1" applyBorder="1" applyAlignment="1">
      <alignment horizontal="center" vertical="center"/>
    </xf>
    <xf numFmtId="0" fontId="31" fillId="34" borderId="24" xfId="346" applyFont="1" applyFill="1" applyBorder="1" applyAlignment="1">
      <alignment horizontal="left" vertical="top" wrapText="1"/>
      <protection/>
    </xf>
    <xf numFmtId="0" fontId="29" fillId="34" borderId="24" xfId="341" applyFont="1" applyFill="1" applyBorder="1" applyAlignment="1">
      <alignment horizontal="center" vertical="center" wrapText="1"/>
      <protection/>
    </xf>
    <xf numFmtId="2" fontId="29" fillId="34" borderId="24" xfId="341" applyNumberFormat="1" applyFont="1" applyFill="1" applyBorder="1" applyAlignment="1">
      <alignment horizontal="left" vertical="center" wrapText="1"/>
      <protection/>
    </xf>
    <xf numFmtId="165" fontId="31" fillId="34" borderId="24" xfId="379" applyNumberFormat="1" applyFont="1" applyFill="1" applyBorder="1" applyAlignment="1">
      <alignment horizontal="center" vertical="top"/>
    </xf>
    <xf numFmtId="185" fontId="31" fillId="22" borderId="24" xfId="362" applyNumberFormat="1" applyFont="1" applyFill="1" applyBorder="1" applyAlignment="1">
      <alignment horizontal="center" vertical="center" wrapText="1"/>
    </xf>
    <xf numFmtId="185" fontId="31" fillId="22" borderId="24" xfId="362" applyNumberFormat="1" applyFont="1" applyFill="1" applyBorder="1" applyAlignment="1">
      <alignment horizontal="center" vertical="center"/>
    </xf>
    <xf numFmtId="165" fontId="31" fillId="22" borderId="24" xfId="0" applyNumberFormat="1" applyFont="1" applyFill="1" applyBorder="1" applyAlignment="1">
      <alignment horizontal="center" vertical="center" wrapText="1"/>
    </xf>
    <xf numFmtId="165" fontId="37" fillId="22" borderId="24" xfId="0" applyNumberFormat="1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left" vertical="top" wrapText="1"/>
    </xf>
    <xf numFmtId="185" fontId="31" fillId="34" borderId="24" xfId="362" applyNumberFormat="1" applyFont="1" applyFill="1" applyBorder="1" applyAlignment="1">
      <alignment horizontal="center" vertical="center" wrapText="1"/>
    </xf>
    <xf numFmtId="185" fontId="31" fillId="34" borderId="24" xfId="362" applyNumberFormat="1" applyFont="1" applyFill="1" applyBorder="1" applyAlignment="1">
      <alignment horizontal="center" vertical="center"/>
    </xf>
    <xf numFmtId="165" fontId="31" fillId="34" borderId="24" xfId="0" applyNumberFormat="1" applyFont="1" applyFill="1" applyBorder="1" applyAlignment="1">
      <alignment horizontal="center" vertical="center" wrapText="1"/>
    </xf>
    <xf numFmtId="165" fontId="31" fillId="34" borderId="24" xfId="0" applyNumberFormat="1" applyFont="1" applyFill="1" applyBorder="1" applyAlignment="1">
      <alignment horizontal="center" vertical="center"/>
    </xf>
    <xf numFmtId="0" fontId="31" fillId="19" borderId="24" xfId="333" applyFont="1" applyFill="1" applyBorder="1" applyAlignment="1">
      <alignment horizontal="center" vertical="center" wrapText="1"/>
      <protection/>
    </xf>
    <xf numFmtId="4" fontId="30" fillId="19" borderId="24" xfId="0" applyNumberFormat="1" applyFont="1" applyFill="1" applyBorder="1" applyAlignment="1">
      <alignment horizontal="center" vertical="center" wrapText="1"/>
    </xf>
    <xf numFmtId="0" fontId="37" fillId="34" borderId="24" xfId="333" applyFont="1" applyFill="1" applyBorder="1" applyAlignment="1">
      <alignment vertical="top" wrapText="1"/>
      <protection/>
    </xf>
    <xf numFmtId="0" fontId="31" fillId="34" borderId="24" xfId="333" applyFont="1" applyFill="1" applyBorder="1" applyAlignment="1">
      <alignment horizontal="left" vertical="top" wrapText="1"/>
      <protection/>
    </xf>
    <xf numFmtId="165" fontId="31" fillId="34" borderId="24" xfId="333" applyNumberFormat="1" applyFont="1" applyFill="1" applyBorder="1" applyAlignment="1">
      <alignment vertical="center" wrapText="1"/>
      <protection/>
    </xf>
    <xf numFmtId="4" fontId="31" fillId="34" borderId="24" xfId="333" applyNumberFormat="1" applyFont="1" applyFill="1" applyBorder="1" applyAlignment="1">
      <alignment vertical="center" wrapText="1"/>
      <protection/>
    </xf>
    <xf numFmtId="0" fontId="29" fillId="3" borderId="24" xfId="333" applyFont="1" applyFill="1" applyBorder="1" applyAlignment="1">
      <alignment horizontal="left" vertical="top" wrapText="1"/>
      <protection/>
    </xf>
    <xf numFmtId="165" fontId="29" fillId="3" borderId="24" xfId="333" applyNumberFormat="1" applyFont="1" applyFill="1" applyBorder="1" applyAlignment="1">
      <alignment horizontal="center" vertical="center" wrapText="1"/>
      <protection/>
    </xf>
    <xf numFmtId="165" fontId="31" fillId="34" borderId="24" xfId="333" applyNumberFormat="1" applyFont="1" applyFill="1" applyBorder="1" applyAlignment="1">
      <alignment horizontal="center" vertical="center"/>
      <protection/>
    </xf>
    <xf numFmtId="165" fontId="31" fillId="34" borderId="24" xfId="333" applyNumberFormat="1" applyFont="1" applyFill="1" applyBorder="1" applyAlignment="1">
      <alignment vertical="center"/>
      <protection/>
    </xf>
    <xf numFmtId="0" fontId="29" fillId="0" borderId="24" xfId="342" applyFont="1" applyBorder="1" applyAlignment="1">
      <alignment horizontal="center" vertical="center" wrapText="1"/>
      <protection/>
    </xf>
    <xf numFmtId="4" fontId="29" fillId="3" borderId="24" xfId="333" applyNumberFormat="1" applyFont="1" applyFill="1" applyBorder="1" applyAlignment="1">
      <alignment horizontal="center" vertical="center"/>
      <protection/>
    </xf>
    <xf numFmtId="0" fontId="31" fillId="7" borderId="24" xfId="333" applyFont="1" applyFill="1" applyBorder="1" applyAlignment="1">
      <alignment horizontal="left" vertical="top" wrapText="1"/>
      <protection/>
    </xf>
    <xf numFmtId="4" fontId="29" fillId="7" borderId="24" xfId="333" applyNumberFormat="1" applyFont="1" applyFill="1" applyBorder="1" applyAlignment="1">
      <alignment horizontal="center" vertical="center" wrapText="1"/>
      <protection/>
    </xf>
    <xf numFmtId="0" fontId="29" fillId="7" borderId="24" xfId="333" applyFont="1" applyFill="1" applyBorder="1" applyAlignment="1">
      <alignment horizontal="center" vertical="top" wrapText="1"/>
      <protection/>
    </xf>
    <xf numFmtId="4" fontId="29" fillId="7" borderId="24" xfId="333" applyNumberFormat="1" applyFont="1" applyFill="1" applyBorder="1" applyAlignment="1">
      <alignment horizontal="center" vertical="top"/>
      <protection/>
    </xf>
    <xf numFmtId="165" fontId="29" fillId="7" borderId="24" xfId="333" applyNumberFormat="1" applyFont="1" applyFill="1" applyBorder="1" applyAlignment="1">
      <alignment vertical="top"/>
      <protection/>
    </xf>
    <xf numFmtId="4" fontId="29" fillId="7" borderId="24" xfId="333" applyNumberFormat="1" applyFont="1" applyFill="1" applyBorder="1" applyAlignment="1">
      <alignment vertical="top"/>
      <protection/>
    </xf>
    <xf numFmtId="0" fontId="30" fillId="0" borderId="24" xfId="0" applyFont="1" applyBorder="1" applyAlignment="1">
      <alignment horizontal="left" vertical="center" wrapText="1"/>
    </xf>
    <xf numFmtId="0" fontId="29" fillId="3" borderId="24" xfId="333" applyFont="1" applyFill="1" applyBorder="1" applyAlignment="1">
      <alignment horizontal="center" vertical="center"/>
      <protection/>
    </xf>
    <xf numFmtId="0" fontId="31" fillId="34" borderId="24" xfId="333" applyFont="1" applyFill="1" applyBorder="1" applyAlignment="1">
      <alignment vertical="top" wrapText="1"/>
      <protection/>
    </xf>
    <xf numFmtId="0" fontId="29" fillId="34" borderId="24" xfId="333" applyFont="1" applyFill="1" applyBorder="1" applyAlignment="1">
      <alignment horizontal="center" vertical="top" wrapText="1"/>
      <protection/>
    </xf>
    <xf numFmtId="165" fontId="31" fillId="34" borderId="24" xfId="333" applyNumberFormat="1" applyFont="1" applyFill="1" applyBorder="1" applyAlignment="1">
      <alignment horizontal="center" vertical="top"/>
      <protection/>
    </xf>
    <xf numFmtId="0" fontId="29" fillId="34" borderId="24" xfId="333" applyFont="1" applyFill="1" applyBorder="1" applyAlignment="1">
      <alignment horizontal="center" vertical="top"/>
      <protection/>
    </xf>
    <xf numFmtId="4" fontId="31" fillId="34" borderId="24" xfId="333" applyNumberFormat="1" applyFont="1" applyFill="1" applyBorder="1" applyAlignment="1">
      <alignment horizontal="center" vertical="top" wrapText="1"/>
      <protection/>
    </xf>
    <xf numFmtId="4" fontId="31" fillId="34" borderId="24" xfId="333" applyNumberFormat="1" applyFont="1" applyFill="1" applyBorder="1" applyAlignment="1">
      <alignment horizontal="center" vertical="top"/>
      <protection/>
    </xf>
    <xf numFmtId="165" fontId="31" fillId="34" borderId="24" xfId="333" applyNumberFormat="1" applyFont="1" applyFill="1" applyBorder="1" applyAlignment="1">
      <alignment vertical="top"/>
      <protection/>
    </xf>
    <xf numFmtId="165" fontId="29" fillId="3" borderId="24" xfId="333" applyNumberFormat="1" applyFont="1" applyFill="1" applyBorder="1" applyAlignment="1">
      <alignment vertical="center" wrapText="1"/>
      <protection/>
    </xf>
    <xf numFmtId="4" fontId="29" fillId="3" borderId="24" xfId="333" applyNumberFormat="1" applyFont="1" applyFill="1" applyBorder="1" applyAlignment="1">
      <alignment vertical="center" wrapText="1"/>
      <protection/>
    </xf>
    <xf numFmtId="4" fontId="31" fillId="34" borderId="24" xfId="333" applyNumberFormat="1" applyFont="1" applyFill="1" applyBorder="1" applyAlignment="1">
      <alignment horizontal="left" vertical="top" wrapText="1"/>
      <protection/>
    </xf>
    <xf numFmtId="165" fontId="31" fillId="34" borderId="24" xfId="333" applyNumberFormat="1" applyFont="1" applyFill="1" applyBorder="1" applyAlignment="1">
      <alignment vertical="top" wrapText="1"/>
      <protection/>
    </xf>
    <xf numFmtId="4" fontId="31" fillId="34" borderId="24" xfId="333" applyNumberFormat="1" applyFont="1" applyFill="1" applyBorder="1" applyAlignment="1">
      <alignment vertical="top" wrapText="1"/>
      <protection/>
    </xf>
    <xf numFmtId="0" fontId="29" fillId="3" borderId="24" xfId="0" applyFont="1" applyFill="1" applyBorder="1" applyAlignment="1">
      <alignment vertical="center" wrapText="1"/>
    </xf>
    <xf numFmtId="0" fontId="31" fillId="34" borderId="24" xfId="0" applyFont="1" applyFill="1" applyBorder="1" applyAlignment="1">
      <alignment vertical="center" wrapText="1"/>
    </xf>
    <xf numFmtId="49" fontId="31" fillId="34" borderId="24" xfId="0" applyNumberFormat="1" applyFont="1" applyFill="1" applyBorder="1" applyAlignment="1">
      <alignment horizontal="center" vertical="center"/>
    </xf>
    <xf numFmtId="49" fontId="31" fillId="34" borderId="24" xfId="0" applyNumberFormat="1" applyFont="1" applyFill="1" applyBorder="1" applyAlignment="1">
      <alignment horizontal="center" vertical="center" wrapText="1"/>
    </xf>
    <xf numFmtId="0" fontId="31" fillId="34" borderId="24" xfId="0" applyFont="1" applyFill="1" applyBorder="1" applyAlignment="1">
      <alignment horizontal="center" vertical="center"/>
    </xf>
    <xf numFmtId="0" fontId="29" fillId="34" borderId="24" xfId="333" applyFont="1" applyFill="1" applyBorder="1" applyAlignment="1">
      <alignment vertical="top" wrapText="1"/>
      <protection/>
    </xf>
    <xf numFmtId="0" fontId="29" fillId="3" borderId="24" xfId="0" applyFont="1" applyFill="1" applyBorder="1" applyAlignment="1">
      <alignment horizontal="left" vertical="top"/>
    </xf>
    <xf numFmtId="0" fontId="29" fillId="0" borderId="24" xfId="0" applyFont="1" applyBorder="1" applyAlignment="1">
      <alignment horizontal="left" vertical="top" wrapText="1"/>
    </xf>
    <xf numFmtId="0" fontId="29" fillId="0" borderId="24" xfId="0" applyFont="1" applyBorder="1" applyAlignment="1">
      <alignment vertical="center"/>
    </xf>
    <xf numFmtId="165" fontId="29" fillId="0" borderId="24" xfId="0" applyNumberFormat="1" applyFont="1" applyBorder="1" applyAlignment="1">
      <alignment vertical="center"/>
    </xf>
    <xf numFmtId="0" fontId="29" fillId="12" borderId="24" xfId="0" applyFont="1" applyFill="1" applyBorder="1" applyAlignment="1">
      <alignment vertical="center"/>
    </xf>
    <xf numFmtId="165" fontId="29" fillId="12" borderId="24" xfId="0" applyNumberFormat="1" applyFont="1" applyFill="1" applyBorder="1" applyAlignment="1">
      <alignment vertical="center"/>
    </xf>
    <xf numFmtId="0" fontId="31" fillId="34" borderId="24" xfId="0" applyFont="1" applyFill="1" applyBorder="1" applyAlignment="1">
      <alignment horizontal="center" vertical="top"/>
    </xf>
    <xf numFmtId="0" fontId="31" fillId="34" borderId="24" xfId="0" applyFont="1" applyFill="1" applyBorder="1" applyAlignment="1">
      <alignment vertical="center"/>
    </xf>
    <xf numFmtId="165" fontId="31" fillId="34" borderId="24" xfId="0" applyNumberFormat="1" applyFont="1" applyFill="1" applyBorder="1" applyAlignment="1">
      <alignment vertical="center"/>
    </xf>
    <xf numFmtId="0" fontId="29" fillId="3" borderId="24" xfId="0" applyFont="1" applyFill="1" applyBorder="1" applyAlignment="1">
      <alignment horizontal="center" vertical="top"/>
    </xf>
    <xf numFmtId="0" fontId="29" fillId="3" borderId="24" xfId="0" applyFont="1" applyFill="1" applyBorder="1" applyAlignment="1">
      <alignment vertical="center"/>
    </xf>
    <xf numFmtId="165" fontId="29" fillId="3" borderId="24" xfId="0" applyNumberFormat="1" applyFont="1" applyFill="1" applyBorder="1" applyAlignment="1">
      <alignment vertical="center"/>
    </xf>
    <xf numFmtId="165" fontId="31" fillId="34" borderId="24" xfId="0" applyNumberFormat="1" applyFont="1" applyFill="1" applyBorder="1" applyAlignment="1">
      <alignment vertical="center" wrapText="1"/>
    </xf>
    <xf numFmtId="49" fontId="31" fillId="3" borderId="24" xfId="0" applyNumberFormat="1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horizontal="center" vertical="top" wrapText="1"/>
    </xf>
    <xf numFmtId="0" fontId="31" fillId="3" borderId="24" xfId="0" applyFont="1" applyFill="1" applyBorder="1" applyAlignment="1">
      <alignment vertical="center" wrapText="1"/>
    </xf>
    <xf numFmtId="165" fontId="31" fillId="3" borderId="24" xfId="0" applyNumberFormat="1" applyFont="1" applyFill="1" applyBorder="1" applyAlignment="1">
      <alignment vertical="center" wrapText="1"/>
    </xf>
    <xf numFmtId="165" fontId="31" fillId="19" borderId="24" xfId="0" applyNumberFormat="1" applyFont="1" applyFill="1" applyBorder="1" applyAlignment="1">
      <alignment horizontal="center" vertical="center" wrapText="1"/>
    </xf>
    <xf numFmtId="165" fontId="29" fillId="19" borderId="24" xfId="0" applyNumberFormat="1" applyFont="1" applyFill="1" applyBorder="1" applyAlignment="1">
      <alignment horizontal="center" vertical="top" wrapText="1"/>
    </xf>
    <xf numFmtId="0" fontId="37" fillId="34" borderId="24" xfId="0" applyFont="1" applyFill="1" applyBorder="1" applyAlignment="1">
      <alignment horizontal="left" vertical="top" wrapText="1"/>
    </xf>
    <xf numFmtId="185" fontId="31" fillId="34" borderId="24" xfId="362" applyNumberFormat="1" applyFont="1" applyFill="1" applyBorder="1" applyAlignment="1">
      <alignment vertical="center" wrapText="1"/>
    </xf>
    <xf numFmtId="185" fontId="31" fillId="34" borderId="24" xfId="362" applyNumberFormat="1" applyFont="1" applyFill="1" applyBorder="1" applyAlignment="1">
      <alignment vertical="center"/>
    </xf>
    <xf numFmtId="0" fontId="29" fillId="34" borderId="24" xfId="0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center" vertical="center"/>
    </xf>
    <xf numFmtId="1" fontId="29" fillId="3" borderId="24" xfId="0" applyNumberFormat="1" applyFont="1" applyFill="1" applyBorder="1" applyAlignment="1">
      <alignment horizontal="left" vertical="center" wrapText="1"/>
    </xf>
    <xf numFmtId="0" fontId="37" fillId="34" borderId="24" xfId="0" applyFont="1" applyFill="1" applyBorder="1" applyAlignment="1">
      <alignment vertical="top" wrapText="1"/>
    </xf>
    <xf numFmtId="0" fontId="31" fillId="34" borderId="24" xfId="0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center" vertical="top"/>
    </xf>
    <xf numFmtId="165" fontId="31" fillId="34" borderId="24" xfId="0" applyNumberFormat="1" applyFont="1" applyFill="1" applyBorder="1" applyAlignment="1">
      <alignment horizontal="center" vertical="top"/>
    </xf>
    <xf numFmtId="185" fontId="43" fillId="3" borderId="24" xfId="362" applyNumberFormat="1" applyFont="1" applyFill="1" applyBorder="1" applyAlignment="1">
      <alignment horizontal="center" vertical="center"/>
    </xf>
    <xf numFmtId="164" fontId="37" fillId="34" borderId="24" xfId="0" applyNumberFormat="1" applyFont="1" applyFill="1" applyBorder="1" applyAlignment="1">
      <alignment vertical="center" wrapText="1"/>
    </xf>
    <xf numFmtId="0" fontId="31" fillId="34" borderId="24" xfId="0" applyFont="1" applyFill="1" applyBorder="1" applyAlignment="1">
      <alignment horizontal="center" vertical="center" wrapText="1"/>
    </xf>
    <xf numFmtId="165" fontId="31" fillId="19" borderId="24" xfId="342" applyNumberFormat="1" applyFont="1" applyFill="1" applyBorder="1" applyAlignment="1">
      <alignment horizontal="center" vertical="center" wrapText="1"/>
      <protection/>
    </xf>
    <xf numFmtId="165" fontId="37" fillId="34" borderId="24" xfId="342" applyNumberFormat="1" applyFont="1" applyFill="1" applyBorder="1" applyAlignment="1">
      <alignment horizontal="center" vertical="center"/>
      <protection/>
    </xf>
    <xf numFmtId="4" fontId="31" fillId="0" borderId="24" xfId="342" applyNumberFormat="1" applyFont="1" applyFill="1" applyBorder="1" applyAlignment="1">
      <alignment horizontal="center" vertical="center" wrapText="1"/>
      <protection/>
    </xf>
    <xf numFmtId="165" fontId="31" fillId="0" borderId="24" xfId="342" applyNumberFormat="1" applyFont="1" applyBorder="1" applyAlignment="1">
      <alignment horizontal="center" vertical="center"/>
      <protection/>
    </xf>
    <xf numFmtId="165" fontId="31" fillId="0" borderId="24" xfId="342" applyNumberFormat="1" applyFont="1" applyBorder="1" applyAlignment="1">
      <alignment horizontal="left" vertical="center" wrapText="1"/>
      <protection/>
    </xf>
    <xf numFmtId="0" fontId="31" fillId="0" borderId="24" xfId="342" applyFont="1" applyFill="1" applyBorder="1" applyAlignment="1">
      <alignment horizontal="left" vertical="center" wrapText="1"/>
      <protection/>
    </xf>
    <xf numFmtId="0" fontId="29" fillId="0" borderId="24" xfId="0" applyFont="1" applyBorder="1" applyAlignment="1">
      <alignment horizontal="center" vertical="top" wrapText="1"/>
    </xf>
    <xf numFmtId="165" fontId="29" fillId="0" borderId="24" xfId="342" applyNumberFormat="1" applyFont="1" applyBorder="1" applyAlignment="1">
      <alignment horizontal="center" vertical="center"/>
      <protection/>
    </xf>
    <xf numFmtId="4" fontId="30" fillId="0" borderId="24" xfId="0" applyNumberFormat="1" applyFont="1" applyBorder="1" applyAlignment="1">
      <alignment vertical="center"/>
    </xf>
    <xf numFmtId="0" fontId="30" fillId="0" borderId="24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horizontal="center" vertical="center"/>
    </xf>
    <xf numFmtId="4" fontId="30" fillId="3" borderId="24" xfId="0" applyNumberFormat="1" applyFont="1" applyFill="1" applyBorder="1" applyAlignment="1">
      <alignment vertical="center"/>
    </xf>
    <xf numFmtId="3" fontId="29" fillId="0" borderId="24" xfId="342" applyNumberFormat="1" applyFont="1" applyBorder="1" applyAlignment="1">
      <alignment horizontal="center" vertical="center"/>
      <protection/>
    </xf>
    <xf numFmtId="0" fontId="30" fillId="0" borderId="24" xfId="0" applyFont="1" applyFill="1" applyBorder="1" applyAlignment="1">
      <alignment horizontal="center"/>
    </xf>
    <xf numFmtId="0" fontId="30" fillId="0" borderId="24" xfId="0" applyFont="1" applyBorder="1" applyAlignment="1">
      <alignment vertical="center"/>
    </xf>
    <xf numFmtId="0" fontId="31" fillId="0" borderId="24" xfId="342" applyFont="1" applyBorder="1" applyAlignment="1">
      <alignment horizontal="center" vertical="center"/>
      <protection/>
    </xf>
    <xf numFmtId="0" fontId="29" fillId="0" borderId="24" xfId="342" applyFont="1" applyBorder="1" applyAlignment="1">
      <alignment horizontal="center" vertical="center"/>
      <protection/>
    </xf>
    <xf numFmtId="165" fontId="29" fillId="0" borderId="24" xfId="342" applyNumberFormat="1" applyFont="1" applyBorder="1" applyAlignment="1">
      <alignment horizontal="left" vertical="center" wrapText="1"/>
      <protection/>
    </xf>
    <xf numFmtId="4" fontId="31" fillId="34" borderId="24" xfId="0" applyNumberFormat="1" applyFont="1" applyFill="1" applyBorder="1" applyAlignment="1">
      <alignment horizontal="center" vertical="top" wrapText="1"/>
    </xf>
    <xf numFmtId="4" fontId="31" fillId="34" borderId="24" xfId="0" applyNumberFormat="1" applyFont="1" applyFill="1" applyBorder="1" applyAlignment="1">
      <alignment horizontal="center" vertical="top"/>
    </xf>
    <xf numFmtId="165" fontId="31" fillId="34" borderId="24" xfId="0" applyNumberFormat="1" applyFont="1" applyFill="1" applyBorder="1" applyAlignment="1">
      <alignment vertical="top"/>
    </xf>
    <xf numFmtId="4" fontId="29" fillId="3" borderId="24" xfId="0" applyNumberFormat="1" applyFont="1" applyFill="1" applyBorder="1" applyAlignment="1">
      <alignment horizontal="center" vertical="center" wrapText="1"/>
    </xf>
    <xf numFmtId="0" fontId="31" fillId="34" borderId="24" xfId="344" applyFont="1" applyFill="1" applyBorder="1" applyAlignment="1">
      <alignment vertical="top" wrapText="1"/>
      <protection/>
    </xf>
    <xf numFmtId="0" fontId="31" fillId="34" borderId="24" xfId="344" applyFont="1" applyFill="1" applyBorder="1" applyAlignment="1">
      <alignment horizontal="left" vertical="top" wrapText="1"/>
      <protection/>
    </xf>
    <xf numFmtId="165" fontId="31" fillId="34" borderId="24" xfId="0" applyNumberFormat="1" applyFont="1" applyFill="1" applyBorder="1" applyAlignment="1">
      <alignment horizontal="center" vertical="top" wrapText="1"/>
    </xf>
    <xf numFmtId="165" fontId="31" fillId="34" borderId="24" xfId="0" applyNumberFormat="1" applyFont="1" applyFill="1" applyBorder="1" applyAlignment="1">
      <alignment vertical="top" wrapText="1"/>
    </xf>
    <xf numFmtId="4" fontId="29" fillId="3" borderId="24" xfId="344" applyNumberFormat="1" applyFont="1" applyFill="1" applyBorder="1" applyAlignment="1">
      <alignment horizontal="center" vertical="top" wrapText="1"/>
      <protection/>
    </xf>
    <xf numFmtId="4" fontId="29" fillId="3" borderId="24" xfId="0" applyNumberFormat="1" applyFont="1" applyFill="1" applyBorder="1" applyAlignment="1">
      <alignment horizontal="center" vertical="top"/>
    </xf>
    <xf numFmtId="165" fontId="29" fillId="3" borderId="24" xfId="344" applyNumberFormat="1" applyFont="1" applyFill="1" applyBorder="1" applyAlignment="1">
      <alignment horizontal="center" vertical="top" wrapText="1"/>
      <protection/>
    </xf>
    <xf numFmtId="4" fontId="31" fillId="34" borderId="24" xfId="367" applyNumberFormat="1" applyFont="1" applyFill="1" applyBorder="1" applyAlignment="1">
      <alignment horizontal="center" vertical="top"/>
    </xf>
    <xf numFmtId="0" fontId="38" fillId="34" borderId="24" xfId="0" applyFont="1" applyFill="1" applyBorder="1" applyAlignment="1">
      <alignment horizontal="center" vertical="top"/>
    </xf>
    <xf numFmtId="165" fontId="31" fillId="34" borderId="24" xfId="367" applyNumberFormat="1" applyFont="1" applyFill="1" applyBorder="1" applyAlignment="1">
      <alignment vertical="top"/>
    </xf>
    <xf numFmtId="165" fontId="31" fillId="34" borderId="24" xfId="367" applyNumberFormat="1" applyFont="1" applyFill="1" applyBorder="1" applyAlignment="1">
      <alignment horizontal="center" vertical="top"/>
    </xf>
    <xf numFmtId="0" fontId="29" fillId="3" borderId="24" xfId="344" applyFont="1" applyFill="1" applyBorder="1" applyAlignment="1">
      <alignment horizontal="left" vertical="top" wrapText="1"/>
      <protection/>
    </xf>
    <xf numFmtId="3" fontId="29" fillId="3" borderId="24" xfId="344" applyNumberFormat="1" applyFont="1" applyFill="1" applyBorder="1" applyAlignment="1">
      <alignment horizontal="center" vertical="top" wrapText="1"/>
      <protection/>
    </xf>
    <xf numFmtId="165" fontId="29" fillId="3" borderId="24" xfId="0" applyNumberFormat="1" applyFont="1" applyFill="1" applyBorder="1" applyAlignment="1">
      <alignment vertical="top"/>
    </xf>
    <xf numFmtId="165" fontId="29" fillId="3" borderId="24" xfId="0" applyNumberFormat="1" applyFont="1" applyFill="1" applyBorder="1" applyAlignment="1">
      <alignment horizontal="center" vertical="top"/>
    </xf>
    <xf numFmtId="4" fontId="29" fillId="7" borderId="24" xfId="344" applyNumberFormat="1" applyFont="1" applyFill="1" applyBorder="1" applyAlignment="1">
      <alignment horizontal="center" vertical="top" wrapText="1"/>
      <protection/>
    </xf>
    <xf numFmtId="4" fontId="29" fillId="7" borderId="24" xfId="367" applyNumberFormat="1" applyFont="1" applyFill="1" applyBorder="1" applyAlignment="1">
      <alignment horizontal="center" vertical="top"/>
    </xf>
    <xf numFmtId="0" fontId="29" fillId="7" borderId="24" xfId="0" applyFont="1" applyFill="1" applyBorder="1" applyAlignment="1">
      <alignment horizontal="center" vertical="top"/>
    </xf>
    <xf numFmtId="165" fontId="29" fillId="7" borderId="24" xfId="367" applyNumberFormat="1" applyFont="1" applyFill="1" applyBorder="1" applyAlignment="1">
      <alignment vertical="top"/>
    </xf>
    <xf numFmtId="165" fontId="29" fillId="7" borderId="24" xfId="367" applyNumberFormat="1" applyFont="1" applyFill="1" applyBorder="1" applyAlignment="1">
      <alignment horizontal="center" vertical="top"/>
    </xf>
    <xf numFmtId="165" fontId="29" fillId="0" borderId="24" xfId="365" applyNumberFormat="1" applyFont="1" applyFill="1" applyBorder="1" applyAlignment="1">
      <alignment horizontal="center" vertical="top"/>
    </xf>
    <xf numFmtId="49" fontId="31" fillId="21" borderId="24" xfId="344" applyNumberFormat="1" applyFont="1" applyFill="1" applyBorder="1" applyAlignment="1">
      <alignment vertical="top" wrapText="1"/>
      <protection/>
    </xf>
    <xf numFmtId="4" fontId="31" fillId="21" borderId="24" xfId="344" applyNumberFormat="1" applyFont="1" applyFill="1" applyBorder="1" applyAlignment="1">
      <alignment horizontal="center" vertical="top" wrapText="1"/>
      <protection/>
    </xf>
    <xf numFmtId="3" fontId="29" fillId="21" borderId="24" xfId="344" applyNumberFormat="1" applyFont="1" applyFill="1" applyBorder="1" applyAlignment="1">
      <alignment horizontal="center" vertical="top" wrapText="1"/>
      <protection/>
    </xf>
    <xf numFmtId="165" fontId="31" fillId="21" borderId="24" xfId="0" applyNumberFormat="1" applyFont="1" applyFill="1" applyBorder="1" applyAlignment="1">
      <alignment vertical="top"/>
    </xf>
    <xf numFmtId="165" fontId="31" fillId="21" borderId="24" xfId="0" applyNumberFormat="1" applyFont="1" applyFill="1" applyBorder="1" applyAlignment="1">
      <alignment horizontal="center" vertical="top"/>
    </xf>
    <xf numFmtId="4" fontId="31" fillId="21" borderId="24" xfId="0" applyNumberFormat="1" applyFont="1" applyFill="1" applyBorder="1" applyAlignment="1">
      <alignment horizontal="center" vertical="top"/>
    </xf>
    <xf numFmtId="49" fontId="31" fillId="3" borderId="24" xfId="344" applyNumberFormat="1" applyFont="1" applyFill="1" applyBorder="1" applyAlignment="1">
      <alignment vertical="top" wrapText="1"/>
      <protection/>
    </xf>
    <xf numFmtId="3" fontId="29" fillId="0" borderId="24" xfId="344" applyNumberFormat="1" applyFont="1" applyFill="1" applyBorder="1" applyAlignment="1">
      <alignment horizontal="center" vertical="top" wrapText="1"/>
      <protection/>
    </xf>
    <xf numFmtId="4" fontId="29" fillId="0" borderId="24" xfId="344" applyNumberFormat="1" applyFont="1" applyFill="1" applyBorder="1" applyAlignment="1">
      <alignment horizontal="center" vertical="center" wrapText="1"/>
      <protection/>
    </xf>
    <xf numFmtId="4" fontId="29" fillId="0" borderId="24" xfId="367" applyNumberFormat="1" applyFont="1" applyFill="1" applyBorder="1" applyAlignment="1">
      <alignment horizontal="center" vertical="center"/>
    </xf>
    <xf numFmtId="3" fontId="29" fillId="0" borderId="24" xfId="344" applyNumberFormat="1" applyFont="1" applyFill="1" applyBorder="1" applyAlignment="1">
      <alignment horizontal="center" vertical="top"/>
      <protection/>
    </xf>
    <xf numFmtId="4" fontId="29" fillId="0" borderId="24" xfId="367" applyNumberFormat="1" applyFont="1" applyFill="1" applyBorder="1" applyAlignment="1">
      <alignment horizontal="center" vertical="top"/>
    </xf>
    <xf numFmtId="3" fontId="29" fillId="34" borderId="24" xfId="344" applyNumberFormat="1" applyFont="1" applyFill="1" applyBorder="1" applyAlignment="1">
      <alignment horizontal="center" vertical="top" wrapText="1"/>
      <protection/>
    </xf>
    <xf numFmtId="4" fontId="31" fillId="34" borderId="24" xfId="0" applyNumberFormat="1" applyFont="1" applyFill="1" applyBorder="1" applyAlignment="1">
      <alignment vertical="top"/>
    </xf>
    <xf numFmtId="4" fontId="29" fillId="3" borderId="24" xfId="0" applyNumberFormat="1" applyFont="1" applyFill="1" applyBorder="1" applyAlignment="1">
      <alignment vertical="center" wrapText="1"/>
    </xf>
    <xf numFmtId="0" fontId="29" fillId="3" borderId="24" xfId="347" applyFont="1" applyFill="1" applyBorder="1" applyAlignment="1">
      <alignment vertical="top" wrapText="1"/>
      <protection/>
    </xf>
    <xf numFmtId="0" fontId="31" fillId="3" borderId="24" xfId="344" applyFont="1" applyFill="1" applyBorder="1" applyAlignment="1">
      <alignment horizontal="center" vertical="top"/>
      <protection/>
    </xf>
    <xf numFmtId="4" fontId="30" fillId="3" borderId="24" xfId="0" applyNumberFormat="1" applyFont="1" applyFill="1" applyBorder="1" applyAlignment="1">
      <alignment horizontal="center"/>
    </xf>
    <xf numFmtId="0" fontId="31" fillId="19" borderId="24" xfId="342" applyFont="1" applyFill="1" applyBorder="1" applyAlignment="1">
      <alignment horizontal="center" vertical="top" wrapText="1"/>
      <protection/>
    </xf>
    <xf numFmtId="3" fontId="31" fillId="19" borderId="24" xfId="342" applyNumberFormat="1" applyFont="1" applyFill="1" applyBorder="1" applyAlignment="1">
      <alignment horizontal="center" vertical="top" wrapText="1"/>
      <protection/>
    </xf>
    <xf numFmtId="165" fontId="31" fillId="34" borderId="24" xfId="342" applyNumberFormat="1" applyFont="1" applyFill="1" applyBorder="1" applyAlignment="1">
      <alignment horizontal="left" vertical="top" wrapText="1"/>
      <protection/>
    </xf>
    <xf numFmtId="1" fontId="31" fillId="34" borderId="24" xfId="342" applyNumberFormat="1" applyFont="1" applyFill="1" applyBorder="1" applyAlignment="1">
      <alignment horizontal="center" vertical="top"/>
      <protection/>
    </xf>
    <xf numFmtId="3" fontId="31" fillId="34" borderId="24" xfId="342" applyNumberFormat="1" applyFont="1" applyFill="1" applyBorder="1" applyAlignment="1">
      <alignment horizontal="center" vertical="top"/>
      <protection/>
    </xf>
    <xf numFmtId="3" fontId="37" fillId="19" borderId="24" xfId="0" applyNumberFormat="1" applyFont="1" applyFill="1" applyBorder="1" applyAlignment="1">
      <alignment horizontal="center"/>
    </xf>
    <xf numFmtId="0" fontId="29" fillId="19" borderId="24" xfId="342" applyFont="1" applyFill="1" applyBorder="1" applyAlignment="1">
      <alignment horizontal="center" vertical="center" wrapText="1"/>
      <protection/>
    </xf>
    <xf numFmtId="4" fontId="37" fillId="19" borderId="24" xfId="0" applyNumberFormat="1" applyFont="1" applyFill="1" applyBorder="1" applyAlignment="1">
      <alignment horizontal="center"/>
    </xf>
    <xf numFmtId="0" fontId="37" fillId="34" borderId="24" xfId="342" applyFont="1" applyFill="1" applyBorder="1" applyAlignment="1">
      <alignment vertical="top" wrapText="1"/>
      <protection/>
    </xf>
    <xf numFmtId="165" fontId="31" fillId="34" borderId="24" xfId="342" applyNumberFormat="1" applyFont="1" applyFill="1" applyBorder="1" applyAlignment="1">
      <alignment horizontal="center" vertical="top" wrapText="1"/>
      <protection/>
    </xf>
    <xf numFmtId="0" fontId="31" fillId="32" borderId="24" xfId="0" applyFont="1" applyFill="1" applyBorder="1" applyAlignment="1">
      <alignment horizontal="center" vertical="center" wrapText="1"/>
    </xf>
    <xf numFmtId="4" fontId="31" fillId="34" borderId="24" xfId="369" applyNumberFormat="1" applyFont="1" applyFill="1" applyBorder="1" applyAlignment="1">
      <alignment horizontal="center" vertical="top"/>
    </xf>
    <xf numFmtId="0" fontId="29" fillId="34" borderId="24" xfId="0" applyFont="1" applyFill="1" applyBorder="1" applyAlignment="1">
      <alignment horizontal="center" vertical="top" wrapText="1"/>
    </xf>
    <xf numFmtId="3" fontId="31" fillId="34" borderId="24" xfId="369" applyNumberFormat="1" applyFont="1" applyFill="1" applyBorder="1" applyAlignment="1">
      <alignment horizontal="center" vertical="top"/>
    </xf>
    <xf numFmtId="165" fontId="29" fillId="0" borderId="24" xfId="0" applyNumberFormat="1" applyFont="1" applyBorder="1" applyAlignment="1">
      <alignment horizontal="center" vertical="top" wrapText="1"/>
    </xf>
    <xf numFmtId="4" fontId="29" fillId="0" borderId="24" xfId="378" applyNumberFormat="1" applyFont="1" applyBorder="1" applyAlignment="1">
      <alignment horizontal="center" vertical="top"/>
    </xf>
    <xf numFmtId="3" fontId="29" fillId="0" borderId="24" xfId="378" applyNumberFormat="1" applyFont="1" applyBorder="1" applyAlignment="1">
      <alignment horizontal="center" vertical="top"/>
    </xf>
    <xf numFmtId="165" fontId="30" fillId="0" borderId="24" xfId="0" applyNumberFormat="1" applyFont="1" applyBorder="1" applyAlignment="1">
      <alignment vertical="top"/>
    </xf>
    <xf numFmtId="2" fontId="37" fillId="34" borderId="24" xfId="0" applyNumberFormat="1" applyFont="1" applyFill="1" applyBorder="1" applyAlignment="1">
      <alignment vertical="top" wrapText="1"/>
    </xf>
    <xf numFmtId="2" fontId="31" fillId="34" borderId="24" xfId="0" applyNumberFormat="1" applyFont="1" applyFill="1" applyBorder="1" applyAlignment="1">
      <alignment horizontal="left" vertical="top" wrapText="1"/>
    </xf>
    <xf numFmtId="2" fontId="29" fillId="34" borderId="24" xfId="0" applyNumberFormat="1" applyFont="1" applyFill="1" applyBorder="1" applyAlignment="1">
      <alignment horizontal="center" vertical="top" wrapText="1"/>
    </xf>
    <xf numFmtId="4" fontId="29" fillId="0" borderId="24" xfId="378" applyNumberFormat="1" applyFont="1" applyFill="1" applyBorder="1" applyAlignment="1">
      <alignment horizontal="center" vertical="top"/>
    </xf>
    <xf numFmtId="0" fontId="29" fillId="0" borderId="24" xfId="0" applyFont="1" applyBorder="1" applyAlignment="1">
      <alignment vertical="top" wrapText="1"/>
    </xf>
    <xf numFmtId="3" fontId="29" fillId="0" borderId="24" xfId="365" applyNumberFormat="1" applyFont="1" applyBorder="1" applyAlignment="1">
      <alignment horizontal="center" vertical="top"/>
    </xf>
    <xf numFmtId="4" fontId="29" fillId="0" borderId="24" xfId="0" applyNumberFormat="1" applyFont="1" applyBorder="1" applyAlignment="1">
      <alignment horizontal="center" vertical="top"/>
    </xf>
    <xf numFmtId="0" fontId="37" fillId="32" borderId="24" xfId="0" applyFont="1" applyFill="1" applyBorder="1" applyAlignment="1">
      <alignment horizontal="center" vertical="center" wrapText="1"/>
    </xf>
    <xf numFmtId="0" fontId="71" fillId="34" borderId="24" xfId="0" applyFont="1" applyFill="1" applyBorder="1" applyAlignment="1">
      <alignment horizontal="center" vertical="center" wrapText="1"/>
    </xf>
    <xf numFmtId="4" fontId="37" fillId="0" borderId="24" xfId="0" applyNumberFormat="1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2" fontId="37" fillId="0" borderId="24" xfId="0" applyNumberFormat="1" applyFont="1" applyBorder="1" applyAlignment="1">
      <alignment horizontal="left" vertical="center" wrapText="1"/>
    </xf>
    <xf numFmtId="0" fontId="37" fillId="0" borderId="24" xfId="0" applyFont="1" applyBorder="1" applyAlignment="1">
      <alignment wrapText="1"/>
    </xf>
    <xf numFmtId="0" fontId="37" fillId="0" borderId="24" xfId="0" applyFont="1" applyBorder="1" applyAlignment="1">
      <alignment horizontal="center" vertical="center" wrapText="1"/>
    </xf>
    <xf numFmtId="0" fontId="29" fillId="3" borderId="24" xfId="0" applyFont="1" applyFill="1" applyBorder="1" applyAlignment="1">
      <alignment horizontal="center" vertical="center" textRotation="90" wrapText="1"/>
    </xf>
    <xf numFmtId="165" fontId="31" fillId="34" borderId="24" xfId="342" applyNumberFormat="1" applyFont="1" applyFill="1" applyBorder="1" applyAlignment="1">
      <alignment horizontal="center" vertical="center" textRotation="90"/>
      <protection/>
    </xf>
    <xf numFmtId="0" fontId="31" fillId="34" borderId="24" xfId="342" applyFont="1" applyFill="1" applyBorder="1" applyAlignment="1">
      <alignment horizontal="center" vertical="center" textRotation="90"/>
      <protection/>
    </xf>
    <xf numFmtId="185" fontId="29" fillId="3" borderId="24" xfId="362" applyNumberFormat="1" applyFont="1" applyFill="1" applyBorder="1" applyAlignment="1">
      <alignment horizontal="center" vertical="center" textRotation="90"/>
    </xf>
    <xf numFmtId="4" fontId="31" fillId="34" borderId="24" xfId="333" applyNumberFormat="1" applyFont="1" applyFill="1" applyBorder="1" applyAlignment="1">
      <alignment horizontal="center" vertical="center" textRotation="90" wrapText="1"/>
      <protection/>
    </xf>
    <xf numFmtId="165" fontId="31" fillId="34" borderId="24" xfId="333" applyNumberFormat="1" applyFont="1" applyFill="1" applyBorder="1" applyAlignment="1">
      <alignment horizontal="center" vertical="center" textRotation="90"/>
      <protection/>
    </xf>
    <xf numFmtId="4" fontId="29" fillId="7" borderId="24" xfId="333" applyNumberFormat="1" applyFont="1" applyFill="1" applyBorder="1" applyAlignment="1">
      <alignment horizontal="center" vertical="center" textRotation="90"/>
      <protection/>
    </xf>
    <xf numFmtId="0" fontId="31" fillId="34" borderId="24" xfId="333" applyFont="1" applyFill="1" applyBorder="1" applyAlignment="1">
      <alignment horizontal="center" vertical="center" textRotation="90"/>
      <protection/>
    </xf>
    <xf numFmtId="0" fontId="31" fillId="34" borderId="24" xfId="0" applyFont="1" applyFill="1" applyBorder="1" applyAlignment="1">
      <alignment horizontal="center" vertical="center" textRotation="90"/>
    </xf>
    <xf numFmtId="0" fontId="29" fillId="0" borderId="24" xfId="0" applyFont="1" applyBorder="1" applyAlignment="1">
      <alignment horizontal="center" vertical="center" textRotation="90"/>
    </xf>
    <xf numFmtId="0" fontId="31" fillId="19" borderId="24" xfId="333" applyFont="1" applyFill="1" applyBorder="1" applyAlignment="1">
      <alignment vertical="center" wrapText="1"/>
      <protection/>
    </xf>
    <xf numFmtId="165" fontId="31" fillId="34" borderId="24" xfId="0" applyNumberFormat="1" applyFont="1" applyFill="1" applyBorder="1" applyAlignment="1">
      <alignment horizontal="center" vertical="center" textRotation="90"/>
    </xf>
    <xf numFmtId="164" fontId="29" fillId="3" borderId="24" xfId="362" applyNumberFormat="1" applyFont="1" applyFill="1" applyBorder="1" applyAlignment="1">
      <alignment horizontal="center" vertical="center" textRotation="90"/>
    </xf>
    <xf numFmtId="165" fontId="29" fillId="3" borderId="24" xfId="0" applyNumberFormat="1" applyFont="1" applyFill="1" applyBorder="1" applyAlignment="1">
      <alignment horizontal="center" vertical="center" textRotation="90"/>
    </xf>
    <xf numFmtId="0" fontId="31" fillId="19" borderId="24" xfId="342" applyFont="1" applyFill="1" applyBorder="1" applyAlignment="1">
      <alignment horizontal="center" vertical="center" textRotation="90" wrapText="1"/>
      <protection/>
    </xf>
    <xf numFmtId="49" fontId="37" fillId="34" borderId="24" xfId="343" applyNumberFormat="1" applyFont="1" applyFill="1" applyBorder="1" applyAlignment="1">
      <alignment horizontal="center" vertical="center" wrapText="1"/>
      <protection/>
    </xf>
    <xf numFmtId="0" fontId="37" fillId="34" borderId="24" xfId="0" applyFont="1" applyFill="1" applyBorder="1" applyAlignment="1">
      <alignment horizontal="center" vertical="center" wrapText="1"/>
    </xf>
    <xf numFmtId="165" fontId="31" fillId="0" borderId="24" xfId="342" applyNumberFormat="1" applyFont="1" applyBorder="1" applyAlignment="1">
      <alignment horizontal="center" vertical="center" textRotation="90"/>
      <protection/>
    </xf>
    <xf numFmtId="0" fontId="29" fillId="0" borderId="24" xfId="0" applyFont="1" applyBorder="1" applyAlignment="1">
      <alignment horizontal="center" vertical="center" textRotation="90" wrapText="1"/>
    </xf>
    <xf numFmtId="4" fontId="31" fillId="0" borderId="24" xfId="342" applyNumberFormat="1" applyFont="1" applyBorder="1" applyAlignment="1">
      <alignment horizontal="center" vertical="center" textRotation="90"/>
      <protection/>
    </xf>
    <xf numFmtId="4" fontId="29" fillId="0" borderId="24" xfId="342" applyNumberFormat="1" applyFont="1" applyBorder="1" applyAlignment="1">
      <alignment horizontal="center" vertical="center" textRotation="90" wrapText="1"/>
      <protection/>
    </xf>
    <xf numFmtId="4" fontId="31" fillId="34" borderId="24" xfId="367" applyNumberFormat="1" applyFont="1" applyFill="1" applyBorder="1" applyAlignment="1">
      <alignment horizontal="center" vertical="center" textRotation="90"/>
    </xf>
    <xf numFmtId="165" fontId="29" fillId="7" borderId="24" xfId="367" applyNumberFormat="1" applyFont="1" applyFill="1" applyBorder="1" applyAlignment="1">
      <alignment horizontal="center" vertical="center" textRotation="90"/>
    </xf>
    <xf numFmtId="165" fontId="31" fillId="21" borderId="24" xfId="0" applyNumberFormat="1" applyFont="1" applyFill="1" applyBorder="1" applyAlignment="1">
      <alignment horizontal="center" vertical="center" textRotation="90"/>
    </xf>
    <xf numFmtId="165" fontId="29" fillId="3" borderId="24" xfId="344" applyNumberFormat="1" applyFont="1" applyFill="1" applyBorder="1" applyAlignment="1">
      <alignment horizontal="center" vertical="center" textRotation="90" wrapText="1"/>
      <protection/>
    </xf>
    <xf numFmtId="4" fontId="29" fillId="0" borderId="24" xfId="367" applyNumberFormat="1" applyFont="1" applyFill="1" applyBorder="1" applyAlignment="1">
      <alignment horizontal="center" vertical="center" textRotation="90"/>
    </xf>
    <xf numFmtId="0" fontId="29" fillId="3" borderId="24" xfId="0" applyNumberFormat="1" applyFont="1" applyFill="1" applyBorder="1" applyAlignment="1">
      <alignment horizontal="center" vertical="center" textRotation="90"/>
    </xf>
    <xf numFmtId="0" fontId="29" fillId="3" borderId="24" xfId="333" applyNumberFormat="1" applyFont="1" applyFill="1" applyBorder="1" applyAlignment="1">
      <alignment horizontal="center" vertical="center" textRotation="90"/>
      <protection/>
    </xf>
    <xf numFmtId="0" fontId="29" fillId="7" borderId="24" xfId="344" applyFont="1" applyFill="1" applyBorder="1" applyAlignment="1">
      <alignment horizontal="left" vertical="top" wrapText="1"/>
      <protection/>
    </xf>
    <xf numFmtId="0" fontId="31" fillId="32" borderId="24" xfId="0" applyFont="1" applyFill="1" applyBorder="1" applyAlignment="1">
      <alignment horizontal="center" vertical="center" textRotation="90" wrapText="1"/>
    </xf>
    <xf numFmtId="2" fontId="31" fillId="34" borderId="24" xfId="0" applyNumberFormat="1" applyFont="1" applyFill="1" applyBorder="1" applyAlignment="1">
      <alignment horizontal="center" vertical="center" textRotation="90"/>
    </xf>
    <xf numFmtId="0" fontId="37" fillId="32" borderId="24" xfId="0" applyFont="1" applyFill="1" applyBorder="1" applyAlignment="1">
      <alignment horizontal="center" vertical="center" textRotation="90" wrapText="1"/>
    </xf>
    <xf numFmtId="0" fontId="71" fillId="34" borderId="24" xfId="0" applyFont="1" applyFill="1" applyBorder="1" applyAlignment="1">
      <alignment horizontal="center" vertical="center" textRotation="90" wrapText="1"/>
    </xf>
    <xf numFmtId="0" fontId="37" fillId="0" borderId="24" xfId="0" applyFont="1" applyBorder="1" applyAlignment="1">
      <alignment horizontal="center" vertical="center" textRotation="90" wrapText="1"/>
    </xf>
    <xf numFmtId="0" fontId="72" fillId="34" borderId="24" xfId="0" applyFont="1" applyFill="1" applyBorder="1" applyAlignment="1">
      <alignment horizontal="left" vertical="top" wrapText="1"/>
    </xf>
    <xf numFmtId="0" fontId="72" fillId="34" borderId="24" xfId="0" applyFont="1" applyFill="1" applyBorder="1" applyAlignment="1">
      <alignment horizontal="center" vertical="center" wrapText="1"/>
    </xf>
    <xf numFmtId="2" fontId="37" fillId="34" borderId="24" xfId="0" applyNumberFormat="1" applyFont="1" applyFill="1" applyBorder="1" applyAlignment="1">
      <alignment horizontal="center" vertical="center" wrapText="1"/>
    </xf>
    <xf numFmtId="49" fontId="37" fillId="34" borderId="24" xfId="0" applyNumberFormat="1" applyFont="1" applyFill="1" applyBorder="1" applyAlignment="1">
      <alignment horizontal="center" vertical="center" wrapText="1"/>
    </xf>
    <xf numFmtId="49" fontId="31" fillId="34" borderId="24" xfId="342" applyNumberFormat="1" applyFont="1" applyFill="1" applyBorder="1" applyAlignment="1">
      <alignment horizontal="center" vertical="center" wrapText="1"/>
      <protection/>
    </xf>
    <xf numFmtId="49" fontId="38" fillId="34" borderId="24" xfId="342" applyNumberFormat="1" applyFont="1" applyFill="1" applyBorder="1" applyAlignment="1">
      <alignment horizontal="center" vertical="center" wrapText="1"/>
      <protection/>
    </xf>
    <xf numFmtId="49" fontId="31" fillId="34" borderId="24" xfId="344" applyNumberFormat="1" applyFont="1" applyFill="1" applyBorder="1" applyAlignment="1">
      <alignment horizontal="center" vertical="center" wrapText="1"/>
      <protection/>
    </xf>
    <xf numFmtId="49" fontId="31" fillId="34" borderId="24" xfId="333" applyNumberFormat="1" applyFont="1" applyFill="1" applyBorder="1" applyAlignment="1">
      <alignment horizontal="center" vertical="center" wrapText="1"/>
      <protection/>
    </xf>
    <xf numFmtId="49" fontId="37" fillId="34" borderId="24" xfId="333" applyNumberFormat="1" applyFont="1" applyFill="1" applyBorder="1" applyAlignment="1">
      <alignment horizontal="center" vertical="center" wrapText="1"/>
      <protection/>
    </xf>
    <xf numFmtId="0" fontId="31" fillId="34" borderId="24" xfId="0" applyNumberFormat="1" applyFont="1" applyFill="1" applyBorder="1" applyAlignment="1">
      <alignment horizontal="center" vertical="center" wrapText="1"/>
    </xf>
    <xf numFmtId="0" fontId="29" fillId="3" borderId="25" xfId="0" applyFont="1" applyFill="1" applyBorder="1" applyAlignment="1">
      <alignment horizontal="left" vertical="top" wrapText="1"/>
    </xf>
    <xf numFmtId="185" fontId="29" fillId="3" borderId="25" xfId="362" applyNumberFormat="1" applyFont="1" applyFill="1" applyBorder="1" applyAlignment="1">
      <alignment vertical="center" wrapText="1"/>
    </xf>
    <xf numFmtId="185" fontId="31" fillId="3" borderId="25" xfId="362" applyNumberFormat="1" applyFont="1" applyFill="1" applyBorder="1" applyAlignment="1">
      <alignment vertical="center" wrapText="1"/>
    </xf>
    <xf numFmtId="0" fontId="31" fillId="3" borderId="25" xfId="0" applyFont="1" applyFill="1" applyBorder="1" applyAlignment="1">
      <alignment horizontal="center" vertical="top" wrapText="1"/>
    </xf>
    <xf numFmtId="0" fontId="29" fillId="3" borderId="25" xfId="0" applyFont="1" applyFill="1" applyBorder="1" applyAlignment="1">
      <alignment vertical="top" wrapText="1"/>
    </xf>
    <xf numFmtId="0" fontId="72" fillId="34" borderId="24" xfId="0" applyFont="1" applyFill="1" applyBorder="1" applyAlignment="1">
      <alignment horizontal="left" vertical="center" wrapText="1"/>
    </xf>
    <xf numFmtId="0" fontId="72" fillId="34" borderId="24" xfId="0" applyFont="1" applyFill="1" applyBorder="1" applyAlignment="1">
      <alignment horizontal="center" vertical="center" textRotation="90" wrapText="1"/>
    </xf>
    <xf numFmtId="4" fontId="72" fillId="34" borderId="24" xfId="0" applyNumberFormat="1" applyFont="1" applyFill="1" applyBorder="1" applyAlignment="1">
      <alignment horizontal="center" vertical="center" wrapText="1"/>
    </xf>
    <xf numFmtId="0" fontId="37" fillId="34" borderId="24" xfId="0" applyFont="1" applyFill="1" applyBorder="1" applyAlignment="1">
      <alignment horizontal="center" vertical="top" wrapText="1"/>
    </xf>
    <xf numFmtId="0" fontId="31" fillId="34" borderId="24" xfId="342" applyFont="1" applyFill="1" applyBorder="1" applyAlignment="1">
      <alignment horizontal="center" vertical="center" textRotation="90" wrapText="1"/>
      <protection/>
    </xf>
    <xf numFmtId="3" fontId="37" fillId="34" borderId="24" xfId="0" applyNumberFormat="1" applyFont="1" applyFill="1" applyBorder="1" applyAlignment="1">
      <alignment vertical="top"/>
    </xf>
    <xf numFmtId="3" fontId="37" fillId="34" borderId="24" xfId="342" applyNumberFormat="1" applyFont="1" applyFill="1" applyBorder="1" applyAlignment="1">
      <alignment horizontal="center" vertical="top" wrapText="1"/>
      <protection/>
    </xf>
    <xf numFmtId="3" fontId="37" fillId="34" borderId="24" xfId="0" applyNumberFormat="1" applyFont="1" applyFill="1" applyBorder="1" applyAlignment="1">
      <alignment horizontal="center" vertical="top" wrapText="1"/>
    </xf>
    <xf numFmtId="49" fontId="37" fillId="34" borderId="24" xfId="0" applyNumberFormat="1" applyFont="1" applyFill="1" applyBorder="1" applyAlignment="1">
      <alignment horizontal="center" vertical="top" wrapText="1"/>
    </xf>
    <xf numFmtId="0" fontId="31" fillId="34" borderId="24" xfId="0" applyFont="1" applyFill="1" applyBorder="1" applyAlignment="1">
      <alignment horizontal="left" vertical="center" wrapText="1"/>
    </xf>
    <xf numFmtId="3" fontId="31" fillId="34" borderId="24" xfId="0" applyNumberFormat="1" applyFont="1" applyFill="1" applyBorder="1" applyAlignment="1">
      <alignment horizontal="center" vertical="center" wrapText="1"/>
    </xf>
    <xf numFmtId="165" fontId="30" fillId="82" borderId="24" xfId="0" applyNumberFormat="1" applyFont="1" applyFill="1" applyBorder="1" applyAlignment="1">
      <alignment horizontal="center" vertical="top"/>
    </xf>
    <xf numFmtId="4" fontId="29" fillId="82" borderId="24" xfId="0" applyNumberFormat="1" applyFont="1" applyFill="1" applyBorder="1" applyAlignment="1">
      <alignment horizontal="center" vertical="center"/>
    </xf>
    <xf numFmtId="4" fontId="29" fillId="82" borderId="24" xfId="342" applyNumberFormat="1" applyFont="1" applyFill="1" applyBorder="1" applyAlignment="1">
      <alignment horizontal="center" vertical="center"/>
      <protection/>
    </xf>
    <xf numFmtId="0" fontId="34" fillId="82" borderId="0" xfId="0" applyFont="1" applyFill="1" applyAlignment="1">
      <alignment/>
    </xf>
    <xf numFmtId="185" fontId="29" fillId="34" borderId="25" xfId="362" applyNumberFormat="1" applyFont="1" applyFill="1" applyBorder="1" applyAlignment="1">
      <alignment vertical="center" wrapText="1"/>
    </xf>
    <xf numFmtId="0" fontId="29" fillId="34" borderId="25" xfId="0" applyFont="1" applyFill="1" applyBorder="1" applyAlignment="1">
      <alignment vertical="top" wrapText="1"/>
    </xf>
    <xf numFmtId="185" fontId="29" fillId="34" borderId="24" xfId="362" applyNumberFormat="1" applyFont="1" applyFill="1" applyBorder="1" applyAlignment="1">
      <alignment horizontal="center" vertical="center" textRotation="90"/>
    </xf>
    <xf numFmtId="185" fontId="43" fillId="34" borderId="24" xfId="362" applyNumberFormat="1" applyFont="1" applyFill="1" applyBorder="1" applyAlignment="1">
      <alignment horizontal="center" vertical="center"/>
    </xf>
    <xf numFmtId="185" fontId="29" fillId="34" borderId="24" xfId="362" applyNumberFormat="1" applyFont="1" applyFill="1" applyBorder="1" applyAlignment="1">
      <alignment horizontal="center" vertical="center"/>
    </xf>
    <xf numFmtId="185" fontId="30" fillId="34" borderId="24" xfId="362" applyNumberFormat="1" applyFont="1" applyFill="1" applyBorder="1" applyAlignment="1">
      <alignment horizontal="center" vertical="center"/>
    </xf>
    <xf numFmtId="4" fontId="30" fillId="34" borderId="24" xfId="0" applyNumberFormat="1" applyFont="1" applyFill="1" applyBorder="1" applyAlignment="1">
      <alignment horizontal="center" vertical="center"/>
    </xf>
    <xf numFmtId="0" fontId="34" fillId="34" borderId="0" xfId="0" applyFont="1" applyFill="1" applyAlignment="1">
      <alignment/>
    </xf>
    <xf numFmtId="0" fontId="34" fillId="34" borderId="0" xfId="0" applyFont="1" applyFill="1" applyAlignment="1">
      <alignment horizontal="center"/>
    </xf>
    <xf numFmtId="0" fontId="31" fillId="34" borderId="25" xfId="0" applyFont="1" applyFill="1" applyBorder="1" applyAlignment="1">
      <alignment vertical="top" wrapText="1"/>
    </xf>
    <xf numFmtId="0" fontId="31" fillId="0" borderId="24" xfId="342" applyFont="1" applyFill="1" applyBorder="1" applyAlignment="1">
      <alignment vertical="top" wrapText="1"/>
      <protection/>
    </xf>
    <xf numFmtId="164" fontId="31" fillId="34" borderId="24" xfId="362" applyFont="1" applyFill="1" applyBorder="1" applyAlignment="1">
      <alignment vertical="center" wrapText="1"/>
    </xf>
    <xf numFmtId="2" fontId="31" fillId="34" borderId="24" xfId="362" applyNumberFormat="1" applyFont="1" applyFill="1" applyBorder="1" applyAlignment="1">
      <alignment horizontal="center" vertical="top"/>
    </xf>
    <xf numFmtId="185" fontId="31" fillId="34" borderId="24" xfId="362" applyNumberFormat="1" applyFont="1" applyFill="1" applyBorder="1" applyAlignment="1">
      <alignment horizontal="center" vertical="center" textRotation="90"/>
    </xf>
    <xf numFmtId="164" fontId="31" fillId="34" borderId="24" xfId="362" applyFont="1" applyFill="1" applyBorder="1" applyAlignment="1">
      <alignment horizontal="center" vertical="center"/>
    </xf>
    <xf numFmtId="164" fontId="37" fillId="34" borderId="24" xfId="362" applyFont="1" applyFill="1" applyBorder="1" applyAlignment="1">
      <alignment horizontal="center" vertical="center"/>
    </xf>
    <xf numFmtId="4" fontId="31" fillId="0" borderId="26" xfId="342" applyNumberFormat="1" applyFont="1" applyBorder="1" applyAlignment="1">
      <alignment horizontal="center" vertical="center" textRotation="90"/>
      <protection/>
    </xf>
    <xf numFmtId="4" fontId="31" fillId="19" borderId="24" xfId="342" applyNumberFormat="1" applyFont="1" applyFill="1" applyBorder="1" applyAlignment="1">
      <alignment horizontal="center" vertical="center"/>
      <protection/>
    </xf>
    <xf numFmtId="4" fontId="31" fillId="34" borderId="26" xfId="342" applyNumberFormat="1" applyFont="1" applyFill="1" applyBorder="1" applyAlignment="1">
      <alignment horizontal="center" vertical="center" textRotation="90"/>
      <protection/>
    </xf>
    <xf numFmtId="0" fontId="31" fillId="34" borderId="24" xfId="342" applyFont="1" applyFill="1" applyBorder="1" applyAlignment="1">
      <alignment horizontal="center" vertical="center"/>
      <protection/>
    </xf>
    <xf numFmtId="165" fontId="29" fillId="34" borderId="24" xfId="342" applyNumberFormat="1" applyFont="1" applyFill="1" applyBorder="1" applyAlignment="1">
      <alignment horizontal="left" vertical="center" wrapText="1"/>
      <protection/>
    </xf>
    <xf numFmtId="49" fontId="31" fillId="34" borderId="24" xfId="342" applyNumberFormat="1" applyFont="1" applyFill="1" applyBorder="1" applyAlignment="1">
      <alignment vertical="top" wrapText="1"/>
      <protection/>
    </xf>
    <xf numFmtId="49" fontId="31" fillId="34" borderId="24" xfId="342" applyNumberFormat="1" applyFont="1" applyFill="1" applyBorder="1" applyAlignment="1">
      <alignment horizontal="center" vertical="top" wrapText="1"/>
      <protection/>
    </xf>
    <xf numFmtId="4" fontId="29" fillId="3" borderId="27" xfId="0" applyNumberFormat="1" applyFont="1" applyFill="1" applyBorder="1" applyAlignment="1">
      <alignment horizontal="left" vertical="center" wrapText="1"/>
    </xf>
    <xf numFmtId="0" fontId="29" fillId="34" borderId="24" xfId="0" applyFont="1" applyFill="1" applyBorder="1" applyAlignment="1">
      <alignment horizontal="left" vertical="top" wrapText="1"/>
    </xf>
    <xf numFmtId="4" fontId="31" fillId="34" borderId="24" xfId="0" applyNumberFormat="1" applyFont="1" applyFill="1" applyBorder="1" applyAlignment="1">
      <alignment vertical="center"/>
    </xf>
    <xf numFmtId="4" fontId="31" fillId="34" borderId="24" xfId="0" applyNumberFormat="1" applyFont="1" applyFill="1" applyBorder="1" applyAlignment="1">
      <alignment horizontal="center" vertical="center" textRotation="90"/>
    </xf>
    <xf numFmtId="0" fontId="72" fillId="34" borderId="24" xfId="0" applyFont="1" applyFill="1" applyBorder="1" applyAlignment="1">
      <alignment horizontal="center" vertical="top" wrapText="1"/>
    </xf>
    <xf numFmtId="49" fontId="72" fillId="34" borderId="24" xfId="0" applyNumberFormat="1" applyFont="1" applyFill="1" applyBorder="1" applyAlignment="1">
      <alignment horizontal="center" vertical="top" wrapText="1"/>
    </xf>
    <xf numFmtId="3" fontId="72" fillId="34" borderId="24" xfId="0" applyNumberFormat="1" applyFont="1" applyFill="1" applyBorder="1" applyAlignment="1">
      <alignment horizontal="center" vertical="top" wrapText="1"/>
    </xf>
    <xf numFmtId="164" fontId="31" fillId="34" borderId="24" xfId="362" applyNumberFormat="1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 textRotation="90" wrapText="1"/>
    </xf>
    <xf numFmtId="165" fontId="31" fillId="34" borderId="24" xfId="365" applyNumberFormat="1" applyFont="1" applyFill="1" applyBorder="1" applyAlignment="1">
      <alignment horizontal="center" vertical="center"/>
    </xf>
    <xf numFmtId="165" fontId="37" fillId="34" borderId="24" xfId="0" applyNumberFormat="1" applyFont="1" applyFill="1" applyBorder="1" applyAlignment="1">
      <alignment horizontal="center" vertical="center"/>
    </xf>
    <xf numFmtId="164" fontId="31" fillId="82" borderId="24" xfId="362" applyNumberFormat="1" applyFont="1" applyFill="1" applyBorder="1" applyAlignment="1">
      <alignment horizontal="center" vertical="center"/>
    </xf>
    <xf numFmtId="185" fontId="31" fillId="82" borderId="24" xfId="362" applyNumberFormat="1" applyFont="1" applyFill="1" applyBorder="1" applyAlignment="1">
      <alignment horizontal="center" vertical="center"/>
    </xf>
    <xf numFmtId="165" fontId="31" fillId="82" borderId="24" xfId="365" applyNumberFormat="1" applyFont="1" applyFill="1" applyBorder="1" applyAlignment="1">
      <alignment horizontal="center" vertical="center"/>
    </xf>
    <xf numFmtId="165" fontId="37" fillId="82" borderId="24" xfId="0" applyNumberFormat="1" applyFont="1" applyFill="1" applyBorder="1" applyAlignment="1">
      <alignment horizontal="center" vertical="center"/>
    </xf>
    <xf numFmtId="0" fontId="34" fillId="82" borderId="0" xfId="0" applyFont="1" applyFill="1" applyBorder="1" applyAlignment="1">
      <alignment/>
    </xf>
    <xf numFmtId="0" fontId="71" fillId="82" borderId="24" xfId="0" applyFont="1" applyFill="1" applyBorder="1" applyAlignment="1">
      <alignment horizontal="left" vertical="top" wrapText="1"/>
    </xf>
    <xf numFmtId="164" fontId="29" fillId="82" borderId="24" xfId="362" applyNumberFormat="1" applyFont="1" applyFill="1" applyBorder="1" applyAlignment="1">
      <alignment horizontal="center" vertical="center"/>
    </xf>
    <xf numFmtId="185" fontId="29" fillId="82" borderId="24" xfId="362" applyNumberFormat="1" applyFont="1" applyFill="1" applyBorder="1" applyAlignment="1">
      <alignment horizontal="center" vertical="center"/>
    </xf>
    <xf numFmtId="165" fontId="29" fillId="82" borderId="24" xfId="365" applyNumberFormat="1" applyFont="1" applyFill="1" applyBorder="1" applyAlignment="1">
      <alignment horizontal="center" vertical="center"/>
    </xf>
    <xf numFmtId="165" fontId="30" fillId="82" borderId="24" xfId="0" applyNumberFormat="1" applyFont="1" applyFill="1" applyBorder="1" applyAlignment="1">
      <alignment horizontal="center" vertical="center"/>
    </xf>
    <xf numFmtId="4" fontId="31" fillId="3" borderId="27" xfId="0" applyNumberFormat="1" applyFont="1" applyFill="1" applyBorder="1" applyAlignment="1">
      <alignment horizontal="left" vertical="center" wrapText="1"/>
    </xf>
    <xf numFmtId="0" fontId="37" fillId="82" borderId="25" xfId="0" applyFont="1" applyFill="1" applyBorder="1" applyAlignment="1">
      <alignment vertical="top" wrapText="1"/>
    </xf>
    <xf numFmtId="4" fontId="31" fillId="82" borderId="24" xfId="0" applyNumberFormat="1" applyFont="1" applyFill="1" applyBorder="1" applyAlignment="1">
      <alignment horizontal="center" vertical="center" wrapText="1"/>
    </xf>
    <xf numFmtId="3" fontId="29" fillId="82" borderId="24" xfId="344" applyNumberFormat="1" applyFont="1" applyFill="1" applyBorder="1" applyAlignment="1">
      <alignment horizontal="center" vertical="top" wrapText="1"/>
      <protection/>
    </xf>
    <xf numFmtId="4" fontId="31" fillId="82" borderId="27" xfId="0" applyNumberFormat="1" applyFont="1" applyFill="1" applyBorder="1" applyAlignment="1">
      <alignment vertical="center" wrapText="1"/>
    </xf>
    <xf numFmtId="4" fontId="29" fillId="82" borderId="24" xfId="0" applyNumberFormat="1" applyFont="1" applyFill="1" applyBorder="1" applyAlignment="1">
      <alignment horizontal="center" vertical="center" wrapText="1"/>
    </xf>
    <xf numFmtId="3" fontId="72" fillId="34" borderId="24" xfId="0" applyNumberFormat="1" applyFont="1" applyFill="1" applyBorder="1" applyAlignment="1">
      <alignment horizontal="center" vertical="center" wrapText="1"/>
    </xf>
    <xf numFmtId="4" fontId="34" fillId="0" borderId="24" xfId="0" applyNumberFormat="1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2" fontId="24" fillId="0" borderId="24" xfId="0" applyNumberFormat="1" applyFont="1" applyBorder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0" fillId="0" borderId="24" xfId="0" applyFont="1" applyBorder="1" applyAlignment="1">
      <alignment horizontal="left" wrapText="1"/>
    </xf>
    <xf numFmtId="4" fontId="30" fillId="0" borderId="24" xfId="0" applyNumberFormat="1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2" fontId="30" fillId="0" borderId="24" xfId="0" applyNumberFormat="1" applyFont="1" applyBorder="1" applyAlignment="1">
      <alignment horizontal="left" vertical="center"/>
    </xf>
    <xf numFmtId="0" fontId="37" fillId="34" borderId="24" xfId="0" applyFont="1" applyFill="1" applyBorder="1" applyAlignment="1">
      <alignment horizontal="left" wrapText="1"/>
    </xf>
    <xf numFmtId="0" fontId="37" fillId="34" borderId="24" xfId="0" applyFont="1" applyFill="1" applyBorder="1" applyAlignment="1">
      <alignment/>
    </xf>
    <xf numFmtId="4" fontId="37" fillId="34" borderId="24" xfId="0" applyNumberFormat="1" applyFont="1" applyFill="1" applyBorder="1" applyAlignment="1">
      <alignment horizontal="center"/>
    </xf>
    <xf numFmtId="0" fontId="37" fillId="34" borderId="24" xfId="0" applyFont="1" applyFill="1" applyBorder="1" applyAlignment="1">
      <alignment horizontal="center"/>
    </xf>
    <xf numFmtId="2" fontId="37" fillId="34" borderId="24" xfId="0" applyNumberFormat="1" applyFont="1" applyFill="1" applyBorder="1" applyAlignment="1">
      <alignment horizontal="left" vertical="center"/>
    </xf>
    <xf numFmtId="0" fontId="37" fillId="34" borderId="24" xfId="0" applyFont="1" applyFill="1" applyBorder="1" applyAlignment="1">
      <alignment horizontal="center" vertical="center"/>
    </xf>
    <xf numFmtId="0" fontId="30" fillId="82" borderId="24" xfId="0" applyFont="1" applyFill="1" applyBorder="1" applyAlignment="1">
      <alignment/>
    </xf>
    <xf numFmtId="49" fontId="72" fillId="34" borderId="24" xfId="0" applyNumberFormat="1" applyFont="1" applyFill="1" applyBorder="1" applyAlignment="1">
      <alignment horizontal="center" vertical="center" wrapText="1"/>
    </xf>
    <xf numFmtId="0" fontId="71" fillId="82" borderId="24" xfId="0" applyFont="1" applyFill="1" applyBorder="1" applyAlignment="1">
      <alignment vertical="top" wrapText="1"/>
    </xf>
    <xf numFmtId="0" fontId="30" fillId="82" borderId="24" xfId="0" applyFont="1" applyFill="1" applyBorder="1" applyAlignment="1">
      <alignment wrapText="1"/>
    </xf>
    <xf numFmtId="0" fontId="30" fillId="82" borderId="24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vertical="top" wrapText="1"/>
    </xf>
    <xf numFmtId="0" fontId="31" fillId="19" borderId="24" xfId="342" applyFont="1" applyFill="1" applyBorder="1" applyAlignment="1">
      <alignment horizontal="center" vertical="center" wrapText="1"/>
      <protection/>
    </xf>
    <xf numFmtId="0" fontId="71" fillId="0" borderId="24" xfId="0" applyFont="1" applyBorder="1" applyAlignment="1">
      <alignment horizontal="left" vertical="top" wrapText="1"/>
    </xf>
    <xf numFmtId="165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49" fontId="37" fillId="34" borderId="24" xfId="342" applyNumberFormat="1" applyFont="1" applyFill="1" applyBorder="1" applyAlignment="1">
      <alignment horizontal="center" vertical="center" wrapText="1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0" fontId="71" fillId="0" borderId="24" xfId="0" applyFont="1" applyBorder="1" applyAlignment="1">
      <alignment vertical="top" wrapText="1"/>
    </xf>
    <xf numFmtId="0" fontId="31" fillId="34" borderId="24" xfId="0" applyFont="1" applyFill="1" applyBorder="1" applyAlignment="1">
      <alignment horizontal="center" vertical="top" wrapText="1"/>
    </xf>
    <xf numFmtId="49" fontId="31" fillId="34" borderId="24" xfId="0" applyNumberFormat="1" applyFont="1" applyFill="1" applyBorder="1" applyAlignment="1">
      <alignment horizontal="center" vertical="top" wrapText="1"/>
    </xf>
    <xf numFmtId="0" fontId="31" fillId="34" borderId="25" xfId="0" applyFont="1" applyFill="1" applyBorder="1" applyAlignment="1">
      <alignment horizontal="left" vertical="top" wrapText="1"/>
    </xf>
    <xf numFmtId="4" fontId="31" fillId="34" borderId="24" xfId="342" applyNumberFormat="1" applyFont="1" applyFill="1" applyBorder="1" applyAlignment="1">
      <alignment horizontal="center" vertical="center"/>
      <protection/>
    </xf>
    <xf numFmtId="165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4" fontId="37" fillId="82" borderId="24" xfId="0" applyNumberFormat="1" applyFont="1" applyFill="1" applyBorder="1" applyAlignment="1">
      <alignment horizontal="center" vertical="center"/>
    </xf>
    <xf numFmtId="0" fontId="29" fillId="82" borderId="24" xfId="341" applyFont="1" applyFill="1" applyBorder="1" applyAlignment="1">
      <alignment horizontal="center" vertical="center" wrapText="1"/>
      <protection/>
    </xf>
    <xf numFmtId="0" fontId="31" fillId="82" borderId="24" xfId="342" applyFont="1" applyFill="1" applyBorder="1" applyAlignment="1">
      <alignment horizontal="center" vertical="center" textRotation="90"/>
      <protection/>
    </xf>
    <xf numFmtId="165" fontId="31" fillId="82" borderId="24" xfId="379" applyNumberFormat="1" applyFont="1" applyFill="1" applyBorder="1" applyAlignment="1">
      <alignment horizontal="center" vertical="top"/>
    </xf>
    <xf numFmtId="0" fontId="29" fillId="82" borderId="24" xfId="346" applyFont="1" applyFill="1" applyBorder="1" applyAlignment="1">
      <alignment horizontal="left" vertical="top" wrapText="1"/>
      <protection/>
    </xf>
    <xf numFmtId="0" fontId="31" fillId="34" borderId="27" xfId="0" applyFont="1" applyFill="1" applyBorder="1" applyAlignment="1">
      <alignment horizontal="center" vertical="top" wrapText="1"/>
    </xf>
    <xf numFmtId="0" fontId="31" fillId="34" borderId="27" xfId="0" applyFont="1" applyFill="1" applyBorder="1" applyAlignment="1">
      <alignment horizontal="center" vertical="center" textRotation="90" wrapText="1"/>
    </xf>
    <xf numFmtId="0" fontId="73" fillId="34" borderId="11" xfId="288" applyNumberFormat="1" applyFont="1" applyFill="1" applyAlignment="1" applyProtection="1">
      <alignment horizontal="left" vertical="top" wrapText="1"/>
      <protection/>
    </xf>
    <xf numFmtId="0" fontId="73" fillId="34" borderId="28" xfId="288" applyNumberFormat="1" applyFont="1" applyFill="1" applyBorder="1" applyProtection="1">
      <alignment vertical="top" wrapText="1"/>
      <protection/>
    </xf>
    <xf numFmtId="49" fontId="31" fillId="34" borderId="24" xfId="0" applyNumberFormat="1" applyFont="1" applyFill="1" applyBorder="1" applyAlignment="1">
      <alignment horizontal="center" vertical="top"/>
    </xf>
    <xf numFmtId="0" fontId="31" fillId="34" borderId="24" xfId="0" applyFont="1" applyFill="1" applyBorder="1" applyAlignment="1">
      <alignment horizontal="center" vertical="top" wrapText="1" shrinkToFit="1"/>
    </xf>
    <xf numFmtId="165" fontId="29" fillId="34" borderId="24" xfId="0" applyNumberFormat="1" applyFont="1" applyFill="1" applyBorder="1" applyAlignment="1">
      <alignment horizontal="center" vertical="top" wrapText="1"/>
    </xf>
    <xf numFmtId="0" fontId="73" fillId="34" borderId="11" xfId="288" applyNumberFormat="1" applyFont="1" applyFill="1" applyProtection="1">
      <alignment vertical="top" wrapText="1"/>
      <protection/>
    </xf>
    <xf numFmtId="0" fontId="31" fillId="82" borderId="24" xfId="0" applyFont="1" applyFill="1" applyBorder="1" applyAlignment="1">
      <alignment horizontal="center" vertical="center" wrapText="1"/>
    </xf>
    <xf numFmtId="165" fontId="29" fillId="82" borderId="24" xfId="0" applyNumberFormat="1" applyFont="1" applyFill="1" applyBorder="1" applyAlignment="1">
      <alignment horizontal="center" vertical="top" wrapText="1"/>
    </xf>
    <xf numFmtId="165" fontId="31" fillId="82" borderId="24" xfId="0" applyNumberFormat="1" applyFont="1" applyFill="1" applyBorder="1" applyAlignment="1">
      <alignment horizontal="center" vertical="center" wrapText="1"/>
    </xf>
    <xf numFmtId="0" fontId="34" fillId="82" borderId="0" xfId="0" applyFont="1" applyFill="1" applyAlignment="1">
      <alignment horizontal="center"/>
    </xf>
    <xf numFmtId="0" fontId="73" fillId="34" borderId="29" xfId="288" applyNumberFormat="1" applyFont="1" applyFill="1" applyBorder="1" applyProtection="1">
      <alignment vertical="top" wrapText="1"/>
      <protection/>
    </xf>
    <xf numFmtId="49" fontId="31" fillId="34" borderId="30" xfId="0" applyNumberFormat="1" applyFont="1" applyFill="1" applyBorder="1" applyAlignment="1">
      <alignment horizontal="center" vertical="center" wrapText="1"/>
    </xf>
    <xf numFmtId="0" fontId="31" fillId="34" borderId="30" xfId="0" applyFont="1" applyFill="1" applyBorder="1" applyAlignment="1">
      <alignment horizontal="left" vertical="center" wrapText="1"/>
    </xf>
    <xf numFmtId="0" fontId="31" fillId="34" borderId="30" xfId="0" applyFont="1" applyFill="1" applyBorder="1" applyAlignment="1">
      <alignment horizontal="center" vertical="center" wrapText="1"/>
    </xf>
    <xf numFmtId="2" fontId="31" fillId="34" borderId="24" xfId="362" applyNumberFormat="1" applyFont="1" applyFill="1" applyBorder="1" applyAlignment="1">
      <alignment horizontal="left" vertical="top" wrapText="1"/>
    </xf>
    <xf numFmtId="4" fontId="31" fillId="34" borderId="24" xfId="342" applyNumberFormat="1" applyFont="1" applyFill="1" applyBorder="1" applyAlignment="1">
      <alignment horizontal="center" vertical="center" textRotation="90"/>
      <protection/>
    </xf>
    <xf numFmtId="0" fontId="29" fillId="0" borderId="24" xfId="342" applyFont="1" applyBorder="1" applyAlignment="1">
      <alignment vertical="top" wrapText="1"/>
      <protection/>
    </xf>
    <xf numFmtId="0" fontId="30" fillId="82" borderId="24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vertical="top" wrapText="1"/>
    </xf>
    <xf numFmtId="4" fontId="30" fillId="82" borderId="24" xfId="0" applyNumberFormat="1" applyFont="1" applyFill="1" applyBorder="1" applyAlignment="1">
      <alignment horizontal="center" vertical="center"/>
    </xf>
    <xf numFmtId="4" fontId="31" fillId="34" borderId="24" xfId="342" applyNumberFormat="1" applyFont="1" applyFill="1" applyBorder="1" applyAlignment="1">
      <alignment horizontal="center" vertical="center"/>
      <protection/>
    </xf>
    <xf numFmtId="4" fontId="71" fillId="82" borderId="24" xfId="0" applyNumberFormat="1" applyFont="1" applyFill="1" applyBorder="1" applyAlignment="1">
      <alignment horizontal="center" vertical="center" wrapText="1"/>
    </xf>
    <xf numFmtId="4" fontId="29" fillId="82" borderId="24" xfId="369" applyNumberFormat="1" applyFont="1" applyFill="1" applyBorder="1" applyAlignment="1">
      <alignment horizontal="center" vertical="center"/>
    </xf>
    <xf numFmtId="0" fontId="29" fillId="82" borderId="24" xfId="0" applyFont="1" applyFill="1" applyBorder="1" applyAlignment="1">
      <alignment horizontal="left" vertical="top" wrapText="1"/>
    </xf>
    <xf numFmtId="0" fontId="31" fillId="82" borderId="24" xfId="0" applyFont="1" applyFill="1" applyBorder="1" applyAlignment="1">
      <alignment horizontal="left" vertical="top" wrapText="1"/>
    </xf>
    <xf numFmtId="49" fontId="31" fillId="34" borderId="24" xfId="0" applyNumberFormat="1" applyFont="1" applyFill="1" applyBorder="1" applyAlignment="1">
      <alignment horizontal="center" vertical="top" wrapText="1"/>
    </xf>
    <xf numFmtId="4" fontId="29" fillId="34" borderId="24" xfId="0" applyNumberFormat="1" applyFont="1" applyFill="1" applyBorder="1" applyAlignment="1">
      <alignment horizontal="center" vertical="center"/>
    </xf>
    <xf numFmtId="4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165" fontId="31" fillId="34" borderId="27" xfId="0" applyNumberFormat="1" applyFont="1" applyFill="1" applyBorder="1" applyAlignment="1">
      <alignment horizontal="left" vertical="top" wrapText="1"/>
    </xf>
    <xf numFmtId="0" fontId="31" fillId="34" borderId="24" xfId="0" applyFont="1" applyFill="1" applyBorder="1" applyAlignment="1">
      <alignment horizontal="center" vertical="top" wrapText="1"/>
    </xf>
    <xf numFmtId="49" fontId="31" fillId="34" borderId="24" xfId="0" applyNumberFormat="1" applyFont="1" applyFill="1" applyBorder="1" applyAlignment="1">
      <alignment horizontal="center" vertical="top" wrapText="1"/>
    </xf>
    <xf numFmtId="0" fontId="31" fillId="34" borderId="27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vertical="top" wrapText="1"/>
    </xf>
    <xf numFmtId="0" fontId="29" fillId="82" borderId="24" xfId="0" applyFont="1" applyFill="1" applyBorder="1" applyAlignment="1">
      <alignment horizontal="center" vertical="top" wrapText="1"/>
    </xf>
    <xf numFmtId="4" fontId="30" fillId="82" borderId="24" xfId="0" applyNumberFormat="1" applyFont="1" applyFill="1" applyBorder="1" applyAlignment="1">
      <alignment horizontal="center" vertical="center"/>
    </xf>
    <xf numFmtId="0" fontId="29" fillId="82" borderId="24" xfId="0" applyFont="1" applyFill="1" applyBorder="1" applyAlignment="1">
      <alignment horizontal="left" vertical="top" wrapText="1"/>
    </xf>
    <xf numFmtId="4" fontId="30" fillId="3" borderId="27" xfId="0" applyNumberFormat="1" applyFont="1" applyFill="1" applyBorder="1" applyAlignment="1">
      <alignment horizontal="center" vertical="center"/>
    </xf>
    <xf numFmtId="4" fontId="30" fillId="0" borderId="27" xfId="0" applyNumberFormat="1" applyFont="1" applyBorder="1" applyAlignment="1">
      <alignment horizontal="center" vertical="center"/>
    </xf>
    <xf numFmtId="165" fontId="31" fillId="82" borderId="24" xfId="342" applyNumberFormat="1" applyFont="1" applyFill="1" applyBorder="1" applyAlignment="1">
      <alignment horizontal="center" vertical="top"/>
      <protection/>
    </xf>
    <xf numFmtId="165" fontId="29" fillId="3" borderId="30" xfId="0" applyNumberFormat="1" applyFont="1" applyFill="1" applyBorder="1" applyAlignment="1">
      <alignment horizontal="left" vertical="top" wrapText="1"/>
    </xf>
    <xf numFmtId="0" fontId="29" fillId="3" borderId="31" xfId="0" applyFont="1" applyFill="1" applyBorder="1" applyAlignment="1">
      <alignment horizontal="center" vertical="top" wrapText="1"/>
    </xf>
    <xf numFmtId="0" fontId="29" fillId="3" borderId="0" xfId="0" applyFont="1" applyFill="1" applyBorder="1" applyAlignment="1">
      <alignment horizontal="center" vertical="top" wrapText="1"/>
    </xf>
    <xf numFmtId="0" fontId="29" fillId="3" borderId="32" xfId="0" applyFont="1" applyFill="1" applyBorder="1" applyAlignment="1">
      <alignment horizontal="center" vertical="top" wrapText="1"/>
    </xf>
    <xf numFmtId="0" fontId="71" fillId="82" borderId="33" xfId="0" applyFont="1" applyFill="1" applyBorder="1" applyAlignment="1">
      <alignment horizontal="center" vertical="top" wrapText="1"/>
    </xf>
    <xf numFmtId="49" fontId="71" fillId="82" borderId="34" xfId="0" applyNumberFormat="1" applyFont="1" applyFill="1" applyBorder="1" applyAlignment="1">
      <alignment horizontal="center" vertical="top" wrapText="1"/>
    </xf>
    <xf numFmtId="0" fontId="71" fillId="82" borderId="34" xfId="0" applyFont="1" applyFill="1" applyBorder="1" applyAlignment="1">
      <alignment horizontal="center" vertical="top" wrapText="1"/>
    </xf>
    <xf numFmtId="3" fontId="71" fillId="82" borderId="34" xfId="0" applyNumberFormat="1" applyFont="1" applyFill="1" applyBorder="1" applyAlignment="1">
      <alignment horizontal="center" vertical="top" wrapText="1"/>
    </xf>
    <xf numFmtId="0" fontId="71" fillId="82" borderId="26" xfId="0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horizontal="center" vertical="center" textRotation="90" wrapText="1"/>
    </xf>
    <xf numFmtId="0" fontId="29" fillId="34" borderId="27" xfId="0" applyFont="1" applyFill="1" applyBorder="1" applyAlignment="1">
      <alignment horizontal="left" vertical="top" wrapText="1"/>
    </xf>
    <xf numFmtId="0" fontId="72" fillId="34" borderId="27" xfId="0" applyFont="1" applyFill="1" applyBorder="1" applyAlignment="1">
      <alignment horizontal="left" vertical="top" wrapText="1"/>
    </xf>
    <xf numFmtId="0" fontId="29" fillId="34" borderId="24" xfId="0" applyFont="1" applyFill="1" applyBorder="1" applyAlignment="1">
      <alignment vertical="center"/>
    </xf>
    <xf numFmtId="0" fontId="30" fillId="34" borderId="24" xfId="0" applyFont="1" applyFill="1" applyBorder="1" applyAlignment="1">
      <alignment vertical="top" wrapText="1"/>
    </xf>
    <xf numFmtId="0" fontId="29" fillId="34" borderId="24" xfId="0" applyFont="1" applyFill="1" applyBorder="1" applyAlignment="1">
      <alignment horizontal="center" vertical="center" textRotation="90"/>
    </xf>
    <xf numFmtId="165" fontId="29" fillId="34" borderId="24" xfId="0" applyNumberFormat="1" applyFont="1" applyFill="1" applyBorder="1" applyAlignment="1">
      <alignment vertical="center"/>
    </xf>
    <xf numFmtId="3" fontId="31" fillId="34" borderId="24" xfId="0" applyNumberFormat="1" applyFont="1" applyFill="1" applyBorder="1" applyAlignment="1">
      <alignment horizontal="center" vertical="top" wrapText="1"/>
    </xf>
    <xf numFmtId="0" fontId="31" fillId="82" borderId="24" xfId="0" applyFont="1" applyFill="1" applyBorder="1" applyAlignment="1">
      <alignment vertical="center"/>
    </xf>
    <xf numFmtId="0" fontId="37" fillId="82" borderId="24" xfId="0" applyFont="1" applyFill="1" applyBorder="1" applyAlignment="1">
      <alignment vertical="top" wrapText="1"/>
    </xf>
    <xf numFmtId="0" fontId="31" fillId="82" borderId="24" xfId="0" applyFont="1" applyFill="1" applyBorder="1" applyAlignment="1">
      <alignment horizontal="center" vertical="center" textRotation="90"/>
    </xf>
    <xf numFmtId="165" fontId="31" fillId="82" borderId="24" xfId="0" applyNumberFormat="1" applyFont="1" applyFill="1" applyBorder="1" applyAlignment="1">
      <alignment vertical="center"/>
    </xf>
    <xf numFmtId="4" fontId="31" fillId="82" borderId="24" xfId="0" applyNumberFormat="1" applyFont="1" applyFill="1" applyBorder="1" applyAlignment="1">
      <alignment horizontal="center" vertical="center"/>
    </xf>
    <xf numFmtId="0" fontId="73" fillId="34" borderId="35" xfId="288" applyNumberFormat="1" applyFont="1" applyFill="1" applyBorder="1" applyProtection="1">
      <alignment vertical="top" wrapText="1"/>
      <protection/>
    </xf>
    <xf numFmtId="49" fontId="31" fillId="34" borderId="25" xfId="0" applyNumberFormat="1" applyFont="1" applyFill="1" applyBorder="1" applyAlignment="1">
      <alignment horizontal="center" vertical="top" wrapText="1"/>
    </xf>
    <xf numFmtId="0" fontId="31" fillId="34" borderId="25" xfId="0" applyFont="1" applyFill="1" applyBorder="1" applyAlignment="1">
      <alignment horizontal="center" vertical="top"/>
    </xf>
    <xf numFmtId="3" fontId="31" fillId="34" borderId="25" xfId="0" applyNumberFormat="1" applyFont="1" applyFill="1" applyBorder="1" applyAlignment="1">
      <alignment horizontal="center" vertical="top" wrapText="1"/>
    </xf>
    <xf numFmtId="0" fontId="74" fillId="82" borderId="24" xfId="288" applyNumberFormat="1" applyFont="1" applyFill="1" applyBorder="1" applyProtection="1">
      <alignment vertical="top" wrapText="1"/>
      <protection/>
    </xf>
    <xf numFmtId="49" fontId="31" fillId="34" borderId="36" xfId="0" applyNumberFormat="1" applyFont="1" applyFill="1" applyBorder="1" applyAlignment="1">
      <alignment horizontal="center" vertical="top" wrapText="1"/>
    </xf>
    <xf numFmtId="0" fontId="73" fillId="34" borderId="24" xfId="288" applyNumberFormat="1" applyFont="1" applyFill="1" applyBorder="1" applyProtection="1">
      <alignment vertical="top" wrapText="1"/>
      <protection/>
    </xf>
    <xf numFmtId="0" fontId="29" fillId="82" borderId="24" xfId="0" applyFont="1" applyFill="1" applyBorder="1" applyAlignment="1">
      <alignment vertical="center"/>
    </xf>
    <xf numFmtId="0" fontId="29" fillId="82" borderId="24" xfId="0" applyFont="1" applyFill="1" applyBorder="1" applyAlignment="1">
      <alignment horizontal="center" vertical="center" textRotation="90"/>
    </xf>
    <xf numFmtId="165" fontId="29" fillId="82" borderId="24" xfId="0" applyNumberFormat="1" applyFont="1" applyFill="1" applyBorder="1" applyAlignment="1">
      <alignment vertical="center"/>
    </xf>
    <xf numFmtId="0" fontId="74" fillId="34" borderId="27" xfId="288" applyNumberFormat="1" applyFont="1" applyFill="1" applyBorder="1" applyAlignment="1" applyProtection="1">
      <alignment horizontal="left" vertical="top" wrapText="1"/>
      <protection/>
    </xf>
    <xf numFmtId="0" fontId="73" fillId="34" borderId="27" xfId="288" applyNumberFormat="1" applyFont="1" applyFill="1" applyBorder="1" applyAlignment="1" applyProtection="1">
      <alignment horizontal="left" vertical="top" wrapText="1"/>
      <protection/>
    </xf>
    <xf numFmtId="0" fontId="29" fillId="82" borderId="30" xfId="0" applyFont="1" applyFill="1" applyBorder="1" applyAlignment="1">
      <alignment horizontal="left" vertical="top" wrapText="1"/>
    </xf>
    <xf numFmtId="0" fontId="31" fillId="34" borderId="36" xfId="0" applyFont="1" applyFill="1" applyBorder="1" applyAlignment="1">
      <alignment horizontal="center" vertical="top" wrapText="1"/>
    </xf>
    <xf numFmtId="165" fontId="31" fillId="34" borderId="24" xfId="0" applyNumberFormat="1" applyFont="1" applyFill="1" applyBorder="1" applyAlignment="1">
      <alignment horizontal="left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73" fontId="31" fillId="34" borderId="24" xfId="362" applyNumberFormat="1" applyFont="1" applyFill="1" applyBorder="1" applyAlignment="1">
      <alignment horizontal="center" vertical="center"/>
    </xf>
    <xf numFmtId="164" fontId="29" fillId="3" borderId="27" xfId="362" applyFont="1" applyFill="1" applyBorder="1" applyAlignment="1">
      <alignment vertical="center" wrapText="1"/>
    </xf>
    <xf numFmtId="185" fontId="29" fillId="3" borderId="27" xfId="362" applyNumberFormat="1" applyFont="1" applyFill="1" applyBorder="1" applyAlignment="1">
      <alignment vertical="center"/>
    </xf>
    <xf numFmtId="2" fontId="29" fillId="3" borderId="27" xfId="362" applyNumberFormat="1" applyFont="1" applyFill="1" applyBorder="1" applyAlignment="1">
      <alignment horizontal="left" vertical="top" wrapText="1"/>
    </xf>
    <xf numFmtId="185" fontId="29" fillId="3" borderId="27" xfId="362" applyNumberFormat="1" applyFont="1" applyFill="1" applyBorder="1" applyAlignment="1">
      <alignment horizontal="center" vertical="center" textRotation="90"/>
    </xf>
    <xf numFmtId="164" fontId="29" fillId="3" borderId="27" xfId="362" applyFont="1" applyFill="1" applyBorder="1" applyAlignment="1">
      <alignment horizontal="center" vertical="center"/>
    </xf>
    <xf numFmtId="2" fontId="31" fillId="3" borderId="27" xfId="362" applyNumberFormat="1" applyFont="1" applyFill="1" applyBorder="1" applyAlignment="1">
      <alignment horizontal="left" vertical="top" wrapText="1"/>
    </xf>
    <xf numFmtId="185" fontId="31" fillId="3" borderId="27" xfId="362" applyNumberFormat="1" applyFont="1" applyFill="1" applyBorder="1" applyAlignment="1">
      <alignment horizontal="center" vertical="center" textRotation="90"/>
    </xf>
    <xf numFmtId="164" fontId="31" fillId="3" borderId="27" xfId="362" applyFont="1" applyFill="1" applyBorder="1" applyAlignment="1">
      <alignment horizontal="center" vertical="center"/>
    </xf>
    <xf numFmtId="4" fontId="37" fillId="34" borderId="24" xfId="362" applyNumberFormat="1" applyFont="1" applyFill="1" applyBorder="1" applyAlignment="1">
      <alignment horizontal="center" vertical="center"/>
    </xf>
    <xf numFmtId="4" fontId="29" fillId="3" borderId="27" xfId="362" applyNumberFormat="1" applyFont="1" applyFill="1" applyBorder="1" applyAlignment="1">
      <alignment horizontal="center" vertical="center"/>
    </xf>
    <xf numFmtId="4" fontId="31" fillId="3" borderId="27" xfId="362" applyNumberFormat="1" applyFont="1" applyFill="1" applyBorder="1" applyAlignment="1">
      <alignment horizontal="center" vertical="center"/>
    </xf>
    <xf numFmtId="4" fontId="30" fillId="3" borderId="27" xfId="362" applyNumberFormat="1" applyFont="1" applyFill="1" applyBorder="1" applyAlignment="1">
      <alignment horizontal="center" vertical="center"/>
    </xf>
    <xf numFmtId="3" fontId="31" fillId="34" borderId="24" xfId="0" applyNumberFormat="1" applyFont="1" applyFill="1" applyBorder="1" applyAlignment="1">
      <alignment horizontal="center" vertical="center" textRotation="90" wrapText="1"/>
    </xf>
    <xf numFmtId="3" fontId="31" fillId="34" borderId="24" xfId="367" applyNumberFormat="1" applyFont="1" applyFill="1" applyBorder="1" applyAlignment="1">
      <alignment horizontal="center" vertical="center" textRotation="90"/>
    </xf>
    <xf numFmtId="3" fontId="31" fillId="34" borderId="24" xfId="0" applyNumberFormat="1" applyFont="1" applyFill="1" applyBorder="1" applyAlignment="1">
      <alignment horizontal="center" vertical="center" textRotation="90"/>
    </xf>
    <xf numFmtId="3" fontId="31" fillId="82" borderId="24" xfId="0" applyNumberFormat="1" applyFont="1" applyFill="1" applyBorder="1" applyAlignment="1">
      <alignment horizontal="center" vertical="center" wrapText="1"/>
    </xf>
    <xf numFmtId="3" fontId="29" fillId="3" borderId="27" xfId="0" applyNumberFormat="1" applyFont="1" applyFill="1" applyBorder="1" applyAlignment="1">
      <alignment horizontal="center" vertical="center" textRotation="90"/>
    </xf>
    <xf numFmtId="0" fontId="29" fillId="34" borderId="24" xfId="0" applyFont="1" applyFill="1" applyBorder="1" applyAlignment="1">
      <alignment horizontal="center" vertical="top"/>
    </xf>
    <xf numFmtId="4" fontId="31" fillId="0" borderId="24" xfId="0" applyNumberFormat="1" applyFont="1" applyBorder="1" applyAlignment="1">
      <alignment horizontal="center" wrapText="1"/>
    </xf>
    <xf numFmtId="0" fontId="31" fillId="0" borderId="24" xfId="0" applyFont="1" applyBorder="1" applyAlignment="1">
      <alignment horizontal="center" wrapText="1"/>
    </xf>
    <xf numFmtId="0" fontId="31" fillId="0" borderId="24" xfId="0" applyFont="1" applyBorder="1" applyAlignment="1">
      <alignment wrapText="1"/>
    </xf>
    <xf numFmtId="2" fontId="31" fillId="0" borderId="24" xfId="0" applyNumberFormat="1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textRotation="90" wrapText="1"/>
    </xf>
    <xf numFmtId="0" fontId="31" fillId="0" borderId="24" xfId="0" applyFont="1" applyBorder="1" applyAlignment="1">
      <alignment horizontal="center" vertical="center" wrapText="1"/>
    </xf>
    <xf numFmtId="4" fontId="29" fillId="0" borderId="24" xfId="0" applyNumberFormat="1" applyFont="1" applyBorder="1" applyAlignment="1">
      <alignment horizontal="center" vertical="center" wrapText="1"/>
    </xf>
    <xf numFmtId="0" fontId="29" fillId="82" borderId="24" xfId="333" applyFont="1" applyFill="1" applyBorder="1" applyAlignment="1">
      <alignment horizontal="center" vertical="center" textRotation="90" wrapText="1"/>
      <protection/>
    </xf>
    <xf numFmtId="4" fontId="29" fillId="82" borderId="24" xfId="333" applyNumberFormat="1" applyFont="1" applyFill="1" applyBorder="1" applyAlignment="1">
      <alignment horizontal="center" vertical="top" wrapText="1"/>
      <protection/>
    </xf>
    <xf numFmtId="165" fontId="30" fillId="82" borderId="24" xfId="0" applyNumberFormat="1" applyFont="1" applyFill="1" applyBorder="1" applyAlignment="1">
      <alignment vertical="top"/>
    </xf>
    <xf numFmtId="4" fontId="29" fillId="82" borderId="24" xfId="333" applyNumberFormat="1" applyFont="1" applyFill="1" applyBorder="1" applyAlignment="1">
      <alignment vertical="top" wrapText="1"/>
      <protection/>
    </xf>
    <xf numFmtId="165" fontId="29" fillId="82" borderId="24" xfId="0" applyNumberFormat="1" applyFont="1" applyFill="1" applyBorder="1" applyAlignment="1">
      <alignment vertical="top"/>
    </xf>
    <xf numFmtId="0" fontId="29" fillId="82" borderId="24" xfId="333" applyFont="1" applyFill="1" applyBorder="1" applyAlignment="1">
      <alignment vertical="center" textRotation="90" wrapText="1"/>
      <protection/>
    </xf>
    <xf numFmtId="165" fontId="31" fillId="82" borderId="24" xfId="333" applyNumberFormat="1" applyFont="1" applyFill="1" applyBorder="1" applyAlignment="1">
      <alignment vertical="top" wrapText="1"/>
      <protection/>
    </xf>
    <xf numFmtId="4" fontId="31" fillId="82" borderId="24" xfId="333" applyNumberFormat="1" applyFont="1" applyFill="1" applyBorder="1" applyAlignment="1">
      <alignment horizontal="center" vertical="center" wrapText="1"/>
      <protection/>
    </xf>
    <xf numFmtId="4" fontId="29" fillId="82" borderId="24" xfId="365" applyNumberFormat="1" applyFont="1" applyFill="1" applyBorder="1" applyAlignment="1">
      <alignment horizontal="center" vertical="top"/>
    </xf>
    <xf numFmtId="165" fontId="29" fillId="82" borderId="24" xfId="365" applyNumberFormat="1" applyFont="1" applyFill="1" applyBorder="1" applyAlignment="1">
      <alignment horizontal="center" vertical="top"/>
    </xf>
    <xf numFmtId="4" fontId="29" fillId="82" borderId="24" xfId="365" applyNumberFormat="1" applyFont="1" applyFill="1" applyBorder="1" applyAlignment="1">
      <alignment horizontal="center" vertical="center"/>
    </xf>
    <xf numFmtId="10" fontId="29" fillId="82" borderId="24" xfId="0" applyNumberFormat="1" applyFont="1" applyFill="1" applyBorder="1" applyAlignment="1">
      <alignment horizontal="center" vertical="center" textRotation="90"/>
    </xf>
    <xf numFmtId="4" fontId="30" fillId="82" borderId="24" xfId="0" applyNumberFormat="1" applyFont="1" applyFill="1" applyBorder="1" applyAlignment="1">
      <alignment horizontal="center" vertical="top"/>
    </xf>
    <xf numFmtId="4" fontId="29" fillId="82" borderId="24" xfId="0" applyNumberFormat="1" applyFont="1" applyFill="1" applyBorder="1" applyAlignment="1">
      <alignment horizontal="center" vertical="top"/>
    </xf>
    <xf numFmtId="165" fontId="29" fillId="82" borderId="24" xfId="367" applyNumberFormat="1" applyFont="1" applyFill="1" applyBorder="1" applyAlignment="1">
      <alignment horizontal="center" vertical="top"/>
    </xf>
    <xf numFmtId="3" fontId="29" fillId="82" borderId="24" xfId="365" applyNumberFormat="1" applyFont="1" applyFill="1" applyBorder="1" applyAlignment="1">
      <alignment horizontal="center" vertical="center" textRotation="90"/>
    </xf>
    <xf numFmtId="2" fontId="29" fillId="82" borderId="24" xfId="0" applyNumberFormat="1" applyFont="1" applyFill="1" applyBorder="1" applyAlignment="1">
      <alignment horizontal="center" vertical="top"/>
    </xf>
    <xf numFmtId="4" fontId="29" fillId="82" borderId="24" xfId="0" applyNumberFormat="1" applyFont="1" applyFill="1" applyBorder="1" applyAlignment="1">
      <alignment horizontal="center" vertical="center" textRotation="90"/>
    </xf>
    <xf numFmtId="4" fontId="29" fillId="82" borderId="24" xfId="0" applyNumberFormat="1" applyFont="1" applyFill="1" applyBorder="1" applyAlignment="1">
      <alignment vertical="top"/>
    </xf>
    <xf numFmtId="165" fontId="29" fillId="82" borderId="24" xfId="367" applyNumberFormat="1" applyFont="1" applyFill="1" applyBorder="1" applyAlignment="1">
      <alignment vertical="top"/>
    </xf>
    <xf numFmtId="165" fontId="29" fillId="82" borderId="24" xfId="367" applyNumberFormat="1" applyFont="1" applyFill="1" applyBorder="1" applyAlignment="1">
      <alignment horizontal="center" vertical="center" textRotation="90"/>
    </xf>
    <xf numFmtId="0" fontId="30" fillId="82" borderId="24" xfId="0" applyFont="1" applyFill="1" applyBorder="1" applyAlignment="1">
      <alignment horizontal="center" vertical="top"/>
    </xf>
    <xf numFmtId="0" fontId="29" fillId="82" borderId="27" xfId="344" applyFont="1" applyFill="1" applyBorder="1" applyAlignment="1">
      <alignment horizontal="left" vertical="top" wrapText="1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0" fontId="29" fillId="82" borderId="27" xfId="0" applyFont="1" applyFill="1" applyBorder="1" applyAlignment="1">
      <alignment horizontal="left" vertical="top" wrapText="1"/>
    </xf>
    <xf numFmtId="4" fontId="30" fillId="82" borderId="24" xfId="0" applyNumberFormat="1" applyFont="1" applyFill="1" applyBorder="1" applyAlignment="1">
      <alignment horizontal="center" vertical="center"/>
    </xf>
    <xf numFmtId="49" fontId="31" fillId="82" borderId="37" xfId="344" applyNumberFormat="1" applyFont="1" applyFill="1" applyBorder="1" applyAlignment="1">
      <alignment horizontal="center" vertical="center" wrapText="1"/>
      <protection/>
    </xf>
    <xf numFmtId="49" fontId="31" fillId="82" borderId="38" xfId="344" applyNumberFormat="1" applyFont="1" applyFill="1" applyBorder="1" applyAlignment="1">
      <alignment horizontal="center" vertical="center" wrapText="1"/>
      <protection/>
    </xf>
    <xf numFmtId="49" fontId="31" fillId="82" borderId="36" xfId="344" applyNumberFormat="1" applyFont="1" applyFill="1" applyBorder="1" applyAlignment="1">
      <alignment horizontal="center" vertical="center" wrapText="1"/>
      <protection/>
    </xf>
    <xf numFmtId="0" fontId="34" fillId="84" borderId="0" xfId="0" applyFont="1" applyFill="1" applyAlignment="1">
      <alignment/>
    </xf>
    <xf numFmtId="0" fontId="30" fillId="82" borderId="24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vertical="top" wrapText="1"/>
    </xf>
    <xf numFmtId="0" fontId="29" fillId="82" borderId="24" xfId="0" applyFont="1" applyFill="1" applyBorder="1" applyAlignment="1">
      <alignment horizontal="center" vertical="top" wrapText="1"/>
    </xf>
    <xf numFmtId="4" fontId="30" fillId="82" borderId="24" xfId="0" applyNumberFormat="1" applyFont="1" applyFill="1" applyBorder="1" applyAlignment="1">
      <alignment horizontal="center" vertical="center"/>
    </xf>
    <xf numFmtId="0" fontId="30" fillId="82" borderId="24" xfId="0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vertical="top" wrapText="1"/>
    </xf>
    <xf numFmtId="0" fontId="30" fillId="82" borderId="24" xfId="344" applyFont="1" applyFill="1" applyBorder="1" applyAlignment="1">
      <alignment vertical="top" wrapText="1"/>
      <protection/>
    </xf>
    <xf numFmtId="2" fontId="29" fillId="82" borderId="24" xfId="0" applyNumberFormat="1" applyFont="1" applyFill="1" applyBorder="1" applyAlignment="1">
      <alignment vertical="top" wrapText="1"/>
    </xf>
    <xf numFmtId="0" fontId="31" fillId="82" borderId="24" xfId="0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horizontal="left" vertical="top" wrapText="1"/>
    </xf>
    <xf numFmtId="0" fontId="29" fillId="82" borderId="30" xfId="0" applyFont="1" applyFill="1" applyBorder="1" applyAlignment="1">
      <alignment horizontal="left" vertical="top" wrapText="1"/>
    </xf>
    <xf numFmtId="0" fontId="29" fillId="82" borderId="27" xfId="0" applyFont="1" applyFill="1" applyBorder="1" applyAlignment="1">
      <alignment horizontal="left" vertical="top" wrapText="1"/>
    </xf>
    <xf numFmtId="0" fontId="29" fillId="82" borderId="24" xfId="333" applyFont="1" applyFill="1" applyBorder="1" applyAlignment="1">
      <alignment horizontal="left" vertical="top" wrapText="1"/>
      <protection/>
    </xf>
    <xf numFmtId="0" fontId="31" fillId="82" borderId="24" xfId="333" applyFont="1" applyFill="1" applyBorder="1" applyAlignment="1">
      <alignment horizontal="center" vertical="top" wrapText="1"/>
      <protection/>
    </xf>
    <xf numFmtId="3" fontId="31" fillId="82" borderId="24" xfId="333" applyNumberFormat="1" applyFont="1" applyFill="1" applyBorder="1" applyAlignment="1">
      <alignment horizontal="center" vertical="top" wrapText="1"/>
      <protection/>
    </xf>
    <xf numFmtId="4" fontId="31" fillId="82" borderId="24" xfId="333" applyNumberFormat="1" applyFont="1" applyFill="1" applyBorder="1" applyAlignment="1">
      <alignment horizontal="center" vertical="top" wrapText="1"/>
      <protection/>
    </xf>
    <xf numFmtId="165" fontId="31" fillId="82" borderId="24" xfId="333" applyNumberFormat="1" applyFont="1" applyFill="1" applyBorder="1" applyAlignment="1">
      <alignment horizontal="center" vertical="top" wrapText="1"/>
      <protection/>
    </xf>
    <xf numFmtId="0" fontId="29" fillId="82" borderId="24" xfId="342" applyFont="1" applyFill="1" applyBorder="1" applyAlignment="1">
      <alignment horizontal="center" vertical="top" wrapText="1"/>
      <protection/>
    </xf>
    <xf numFmtId="4" fontId="30" fillId="82" borderId="27" xfId="0" applyNumberFormat="1" applyFont="1" applyFill="1" applyBorder="1" applyAlignment="1">
      <alignment horizontal="center" vertical="center"/>
    </xf>
    <xf numFmtId="4" fontId="29" fillId="82" borderId="24" xfId="362" applyNumberFormat="1" applyFont="1" applyFill="1" applyBorder="1" applyAlignment="1">
      <alignment horizontal="center" vertical="center" wrapText="1"/>
    </xf>
    <xf numFmtId="4" fontId="31" fillId="82" borderId="24" xfId="362" applyNumberFormat="1" applyFont="1" applyFill="1" applyBorder="1" applyAlignment="1">
      <alignment horizontal="center" vertical="center" wrapText="1"/>
    </xf>
    <xf numFmtId="0" fontId="29" fillId="82" borderId="25" xfId="0" applyFont="1" applyFill="1" applyBorder="1" applyAlignment="1">
      <alignment horizontal="left" vertical="top" wrapText="1"/>
    </xf>
    <xf numFmtId="0" fontId="29" fillId="82" borderId="24" xfId="342" applyFont="1" applyFill="1" applyBorder="1" applyAlignment="1">
      <alignment horizontal="left" vertical="top" wrapText="1"/>
      <protection/>
    </xf>
    <xf numFmtId="4" fontId="30" fillId="82" borderId="25" xfId="0" applyNumberFormat="1" applyFont="1" applyFill="1" applyBorder="1" applyAlignment="1">
      <alignment horizontal="center" vertical="center"/>
    </xf>
    <xf numFmtId="165" fontId="29" fillId="82" borderId="24" xfId="342" applyNumberFormat="1" applyFont="1" applyFill="1" applyBorder="1" applyAlignment="1">
      <alignment horizontal="center" vertical="top" wrapText="1"/>
      <protection/>
    </xf>
    <xf numFmtId="0" fontId="30" fillId="82" borderId="27" xfId="0" applyFont="1" applyFill="1" applyBorder="1" applyAlignment="1">
      <alignment horizontal="left" vertical="top" wrapText="1"/>
    </xf>
    <xf numFmtId="49" fontId="31" fillId="82" borderId="37" xfId="0" applyNumberFormat="1" applyFont="1" applyFill="1" applyBorder="1" applyAlignment="1">
      <alignment horizontal="center" vertical="top" wrapText="1"/>
    </xf>
    <xf numFmtId="49" fontId="31" fillId="82" borderId="38" xfId="0" applyNumberFormat="1" applyFont="1" applyFill="1" applyBorder="1" applyAlignment="1">
      <alignment horizontal="center" vertical="top" wrapText="1"/>
    </xf>
    <xf numFmtId="49" fontId="31" fillId="82" borderId="36" xfId="0" applyNumberFormat="1" applyFont="1" applyFill="1" applyBorder="1" applyAlignment="1">
      <alignment horizontal="center" vertical="top" wrapText="1"/>
    </xf>
    <xf numFmtId="0" fontId="31" fillId="82" borderId="27" xfId="0" applyFont="1" applyFill="1" applyBorder="1" applyAlignment="1">
      <alignment horizontal="left" vertical="top" wrapText="1"/>
    </xf>
    <xf numFmtId="0" fontId="72" fillId="82" borderId="37" xfId="0" applyFont="1" applyFill="1" applyBorder="1" applyAlignment="1">
      <alignment horizontal="center" vertical="top" wrapText="1"/>
    </xf>
    <xf numFmtId="0" fontId="72" fillId="82" borderId="38" xfId="0" applyFont="1" applyFill="1" applyBorder="1" applyAlignment="1">
      <alignment horizontal="center" vertical="top" wrapText="1"/>
    </xf>
    <xf numFmtId="0" fontId="72" fillId="82" borderId="36" xfId="0" applyFont="1" applyFill="1" applyBorder="1" applyAlignment="1">
      <alignment horizontal="center" vertical="top" wrapText="1"/>
    </xf>
    <xf numFmtId="0" fontId="29" fillId="82" borderId="27" xfId="342" applyFont="1" applyFill="1" applyBorder="1" applyAlignment="1">
      <alignment horizontal="left" vertical="top" wrapText="1"/>
      <protection/>
    </xf>
    <xf numFmtId="0" fontId="31" fillId="82" borderId="27" xfId="0" applyFont="1" applyFill="1" applyBorder="1" applyAlignment="1">
      <alignment horizontal="center" vertical="center" textRotation="90" wrapText="1"/>
    </xf>
    <xf numFmtId="0" fontId="71" fillId="82" borderId="27" xfId="0" applyFont="1" applyFill="1" applyBorder="1" applyAlignment="1">
      <alignment horizontal="left" vertical="top" wrapText="1"/>
    </xf>
    <xf numFmtId="0" fontId="74" fillId="82" borderId="27" xfId="288" applyNumberFormat="1" applyFont="1" applyFill="1" applyBorder="1" applyAlignment="1" applyProtection="1">
      <alignment horizontal="left" vertical="top" wrapText="1"/>
      <protection/>
    </xf>
    <xf numFmtId="4" fontId="31" fillId="82" borderId="24" xfId="342" applyNumberFormat="1" applyFont="1" applyFill="1" applyBorder="1" applyAlignment="1">
      <alignment horizontal="center" vertical="top" wrapText="1"/>
      <protection/>
    </xf>
    <xf numFmtId="165" fontId="37" fillId="82" borderId="24" xfId="0" applyNumberFormat="1" applyFont="1" applyFill="1" applyBorder="1" applyAlignment="1">
      <alignment horizontal="center" vertical="top"/>
    </xf>
    <xf numFmtId="4" fontId="37" fillId="82" borderId="24" xfId="0" applyNumberFormat="1" applyFont="1" applyFill="1" applyBorder="1" applyAlignment="1">
      <alignment horizontal="center" vertical="top"/>
    </xf>
    <xf numFmtId="4" fontId="31" fillId="82" borderId="24" xfId="362" applyNumberFormat="1" applyFont="1" applyFill="1" applyBorder="1" applyAlignment="1">
      <alignment horizontal="center" vertical="top" wrapText="1"/>
    </xf>
    <xf numFmtId="165" fontId="31" fillId="82" borderId="24" xfId="362" applyNumberFormat="1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horizontal="center" vertical="top" textRotation="90" wrapText="1"/>
    </xf>
    <xf numFmtId="3" fontId="29" fillId="82" borderId="24" xfId="0" applyNumberFormat="1" applyFont="1" applyFill="1" applyBorder="1" applyAlignment="1">
      <alignment horizontal="center" vertical="top"/>
    </xf>
    <xf numFmtId="4" fontId="29" fillId="82" borderId="24" xfId="362" applyNumberFormat="1" applyFont="1" applyFill="1" applyBorder="1" applyAlignment="1">
      <alignment horizontal="center" vertical="top"/>
    </xf>
    <xf numFmtId="165" fontId="31" fillId="82" borderId="24" xfId="362" applyNumberFormat="1" applyFont="1" applyFill="1" applyBorder="1" applyAlignment="1">
      <alignment horizontal="center" vertical="center"/>
    </xf>
    <xf numFmtId="165" fontId="31" fillId="82" borderId="24" xfId="369" applyNumberFormat="1" applyFont="1" applyFill="1" applyBorder="1" applyAlignment="1">
      <alignment horizontal="center" vertical="center"/>
    </xf>
    <xf numFmtId="2" fontId="29" fillId="82" borderId="24" xfId="342" applyNumberFormat="1" applyFont="1" applyFill="1" applyBorder="1" applyAlignment="1">
      <alignment horizontal="left" vertical="center" wrapText="1"/>
      <protection/>
    </xf>
    <xf numFmtId="0" fontId="31" fillId="82" borderId="24" xfId="342" applyFont="1" applyFill="1" applyBorder="1" applyAlignment="1">
      <alignment horizontal="center" vertical="center" textRotation="90" wrapText="1"/>
      <protection/>
    </xf>
    <xf numFmtId="165" fontId="31" fillId="82" borderId="24" xfId="342" applyNumberFormat="1" applyFont="1" applyFill="1" applyBorder="1" applyAlignment="1">
      <alignment horizontal="center" vertical="center"/>
      <protection/>
    </xf>
    <xf numFmtId="4" fontId="31" fillId="82" borderId="24" xfId="342" applyNumberFormat="1" applyFont="1" applyFill="1" applyBorder="1" applyAlignment="1">
      <alignment horizontal="center" vertical="center"/>
      <protection/>
    </xf>
    <xf numFmtId="0" fontId="29" fillId="82" borderId="24" xfId="342" applyFont="1" applyFill="1" applyBorder="1" applyAlignment="1">
      <alignment horizontal="center" vertical="center" textRotation="90" wrapText="1"/>
      <protection/>
    </xf>
    <xf numFmtId="165" fontId="29" fillId="82" borderId="24" xfId="342" applyNumberFormat="1" applyFont="1" applyFill="1" applyBorder="1" applyAlignment="1">
      <alignment horizontal="center" vertical="top"/>
      <protection/>
    </xf>
    <xf numFmtId="4" fontId="29" fillId="82" borderId="24" xfId="342" applyNumberFormat="1" applyFont="1" applyFill="1" applyBorder="1" applyAlignment="1">
      <alignment horizontal="center" vertical="top"/>
      <protection/>
    </xf>
    <xf numFmtId="0" fontId="31" fillId="82" borderId="24" xfId="342" applyFont="1" applyFill="1" applyBorder="1" applyAlignment="1">
      <alignment vertical="top" wrapText="1"/>
      <protection/>
    </xf>
    <xf numFmtId="0" fontId="29" fillId="82" borderId="24" xfId="342" applyFont="1" applyFill="1" applyBorder="1" applyAlignment="1">
      <alignment horizontal="center" vertical="center" wrapText="1"/>
      <protection/>
    </xf>
    <xf numFmtId="1" fontId="29" fillId="82" borderId="24" xfId="342" applyNumberFormat="1" applyFont="1" applyFill="1" applyBorder="1" applyAlignment="1">
      <alignment horizontal="center" vertical="top"/>
      <protection/>
    </xf>
    <xf numFmtId="4" fontId="31" fillId="82" borderId="25" xfId="362" applyNumberFormat="1" applyFont="1" applyFill="1" applyBorder="1" applyAlignment="1">
      <alignment horizontal="center" vertical="center" wrapText="1"/>
    </xf>
    <xf numFmtId="4" fontId="31" fillId="82" borderId="25" xfId="342" applyNumberFormat="1" applyFont="1" applyFill="1" applyBorder="1" applyAlignment="1">
      <alignment horizontal="center" vertical="center" wrapText="1"/>
      <protection/>
    </xf>
    <xf numFmtId="0" fontId="29" fillId="82" borderId="25" xfId="342" applyFont="1" applyFill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3" fillId="34" borderId="39" xfId="288" applyNumberFormat="1" applyFont="1" applyFill="1" applyBorder="1" applyProtection="1">
      <alignment vertical="top" wrapText="1"/>
      <protection/>
    </xf>
    <xf numFmtId="165" fontId="29" fillId="3" borderId="27" xfId="0" applyNumberFormat="1" applyFont="1" applyFill="1" applyBorder="1" applyAlignment="1">
      <alignment horizontal="center" vertical="top"/>
    </xf>
    <xf numFmtId="3" fontId="29" fillId="3" borderId="24" xfId="0" applyNumberFormat="1" applyFont="1" applyFill="1" applyBorder="1" applyAlignment="1">
      <alignment vertical="center" textRotation="90"/>
    </xf>
    <xf numFmtId="49" fontId="29" fillId="3" borderId="24" xfId="0" applyNumberFormat="1" applyFont="1" applyFill="1" applyBorder="1" applyAlignment="1">
      <alignment vertical="center" textRotation="90"/>
    </xf>
    <xf numFmtId="165" fontId="29" fillId="3" borderId="24" xfId="0" applyNumberFormat="1" applyFont="1" applyFill="1" applyBorder="1" applyAlignment="1">
      <alignment vertical="center" textRotation="90"/>
    </xf>
    <xf numFmtId="0" fontId="34" fillId="84" borderId="0" xfId="0" applyFont="1" applyFill="1" applyAlignment="1">
      <alignment horizontal="center"/>
    </xf>
    <xf numFmtId="0" fontId="31" fillId="34" borderId="24" xfId="344" applyFont="1" applyFill="1" applyBorder="1" applyAlignment="1">
      <alignment horizontal="center" vertical="top"/>
      <protection/>
    </xf>
    <xf numFmtId="4" fontId="30" fillId="34" borderId="24" xfId="0" applyNumberFormat="1" applyFont="1" applyFill="1" applyBorder="1" applyAlignment="1">
      <alignment horizontal="center"/>
    </xf>
    <xf numFmtId="0" fontId="31" fillId="82" borderId="27" xfId="344" applyFont="1" applyFill="1" applyBorder="1" applyAlignment="1">
      <alignment horizontal="left" vertical="top" wrapText="1"/>
      <protection/>
    </xf>
    <xf numFmtId="0" fontId="29" fillId="84" borderId="24" xfId="333" applyFont="1" applyFill="1" applyBorder="1" applyAlignment="1">
      <alignment horizontal="left" vertical="top" wrapText="1"/>
      <protection/>
    </xf>
    <xf numFmtId="3" fontId="31" fillId="84" borderId="24" xfId="333" applyNumberFormat="1" applyFont="1" applyFill="1" applyBorder="1" applyAlignment="1">
      <alignment horizontal="center" vertical="top" wrapText="1"/>
      <protection/>
    </xf>
    <xf numFmtId="4" fontId="37" fillId="84" borderId="24" xfId="0" applyNumberFormat="1" applyFont="1" applyFill="1" applyBorder="1" applyAlignment="1">
      <alignment horizontal="center" vertical="center"/>
    </xf>
    <xf numFmtId="4" fontId="31" fillId="84" borderId="24" xfId="333" applyNumberFormat="1" applyFont="1" applyFill="1" applyBorder="1" applyAlignment="1">
      <alignment horizontal="center" vertical="center"/>
      <protection/>
    </xf>
    <xf numFmtId="0" fontId="31" fillId="84" borderId="24" xfId="333" applyFont="1" applyFill="1" applyBorder="1" applyAlignment="1">
      <alignment horizontal="center" vertical="center" textRotation="90"/>
      <protection/>
    </xf>
    <xf numFmtId="165" fontId="31" fillId="84" borderId="24" xfId="333" applyNumberFormat="1" applyFont="1" applyFill="1" applyBorder="1" applyAlignment="1">
      <alignment vertical="top"/>
      <protection/>
    </xf>
    <xf numFmtId="165" fontId="31" fillId="84" borderId="24" xfId="333" applyNumberFormat="1" applyFont="1" applyFill="1" applyBorder="1" applyAlignment="1">
      <alignment horizontal="center" vertical="top"/>
      <protection/>
    </xf>
    <xf numFmtId="0" fontId="29" fillId="0" borderId="24" xfId="342" applyFont="1" applyFill="1" applyBorder="1" applyAlignment="1">
      <alignment vertical="top" wrapText="1"/>
      <protection/>
    </xf>
    <xf numFmtId="0" fontId="29" fillId="82" borderId="27" xfId="288" applyNumberFormat="1" applyFont="1" applyFill="1" applyBorder="1" applyAlignment="1" applyProtection="1">
      <alignment horizontal="left" vertical="top" wrapText="1"/>
      <protection/>
    </xf>
    <xf numFmtId="0" fontId="29" fillId="82" borderId="25" xfId="0" applyFont="1" applyFill="1" applyBorder="1" applyAlignment="1">
      <alignment vertical="top" wrapText="1"/>
    </xf>
    <xf numFmtId="0" fontId="29" fillId="82" borderId="25" xfId="342" applyFont="1" applyFill="1" applyBorder="1" applyAlignment="1">
      <alignment vertical="top" wrapText="1"/>
      <protection/>
    </xf>
    <xf numFmtId="0" fontId="37" fillId="82" borderId="40" xfId="342" applyFont="1" applyFill="1" applyBorder="1" applyAlignment="1">
      <alignment vertical="top" wrapText="1"/>
      <protection/>
    </xf>
    <xf numFmtId="0" fontId="37" fillId="82" borderId="41" xfId="342" applyFont="1" applyFill="1" applyBorder="1" applyAlignment="1">
      <alignment vertical="top" wrapText="1"/>
      <protection/>
    </xf>
    <xf numFmtId="0" fontId="37" fillId="82" borderId="42" xfId="342" applyFont="1" applyFill="1" applyBorder="1" applyAlignment="1">
      <alignment vertical="top" wrapText="1"/>
      <protection/>
    </xf>
    <xf numFmtId="164" fontId="31" fillId="82" borderId="24" xfId="362" applyFont="1" applyFill="1" applyBorder="1" applyAlignment="1">
      <alignment horizontal="center" vertical="top" wrapText="1"/>
    </xf>
    <xf numFmtId="0" fontId="31" fillId="82" borderId="24" xfId="342" applyFont="1" applyFill="1" applyBorder="1" applyAlignment="1">
      <alignment horizontal="center" vertical="top" wrapText="1"/>
      <protection/>
    </xf>
    <xf numFmtId="165" fontId="29" fillId="82" borderId="24" xfId="369" applyNumberFormat="1" applyFont="1" applyFill="1" applyBorder="1" applyAlignment="1">
      <alignment horizontal="center" vertical="top" wrapText="1"/>
    </xf>
    <xf numFmtId="165" fontId="29" fillId="82" borderId="24" xfId="342" applyNumberFormat="1" applyFont="1" applyFill="1" applyBorder="1" applyAlignment="1">
      <alignment horizontal="center" vertical="center"/>
      <protection/>
    </xf>
    <xf numFmtId="4" fontId="29" fillId="82" borderId="24" xfId="369" applyNumberFormat="1" applyFont="1" applyFill="1" applyBorder="1" applyAlignment="1">
      <alignment horizontal="center" vertical="center" wrapText="1"/>
    </xf>
    <xf numFmtId="164" fontId="29" fillId="82" borderId="24" xfId="362" applyFont="1" applyFill="1" applyBorder="1" applyAlignment="1">
      <alignment horizontal="center" vertical="center"/>
    </xf>
    <xf numFmtId="0" fontId="29" fillId="82" borderId="24" xfId="342" applyFont="1" applyFill="1" applyBorder="1" applyAlignment="1">
      <alignment horizontal="center" vertical="center" textRotation="90"/>
      <protection/>
    </xf>
    <xf numFmtId="1" fontId="29" fillId="82" borderId="24" xfId="379" applyNumberFormat="1" applyFont="1" applyFill="1" applyBorder="1" applyAlignment="1">
      <alignment horizontal="center" vertical="center"/>
    </xf>
    <xf numFmtId="4" fontId="29" fillId="82" borderId="24" xfId="379" applyNumberFormat="1" applyFont="1" applyFill="1" applyBorder="1" applyAlignment="1">
      <alignment horizontal="center" vertical="center"/>
    </xf>
    <xf numFmtId="0" fontId="31" fillId="82" borderId="24" xfId="342" applyFont="1" applyFill="1" applyBorder="1" applyAlignment="1">
      <alignment horizontal="left" vertical="top" wrapText="1"/>
      <protection/>
    </xf>
    <xf numFmtId="1" fontId="29" fillId="82" borderId="24" xfId="342" applyNumberFormat="1" applyFont="1" applyFill="1" applyBorder="1" applyAlignment="1">
      <alignment horizontal="center" vertical="center" wrapText="1"/>
      <protection/>
    </xf>
    <xf numFmtId="164" fontId="29" fillId="82" borderId="24" xfId="362" applyFont="1" applyFill="1" applyBorder="1" applyAlignment="1">
      <alignment horizontal="center" vertical="center" wrapText="1"/>
    </xf>
    <xf numFmtId="0" fontId="31" fillId="82" borderId="24" xfId="342" applyFont="1" applyFill="1" applyBorder="1" applyAlignment="1">
      <alignment horizontal="center" vertical="center" wrapText="1"/>
      <protection/>
    </xf>
    <xf numFmtId="4" fontId="31" fillId="82" borderId="24" xfId="379" applyNumberFormat="1" applyFont="1" applyFill="1" applyBorder="1" applyAlignment="1">
      <alignment horizontal="center" vertical="center"/>
    </xf>
    <xf numFmtId="1" fontId="31" fillId="82" borderId="24" xfId="379" applyNumberFormat="1" applyFont="1" applyFill="1" applyBorder="1" applyAlignment="1">
      <alignment horizontal="center" vertical="center"/>
    </xf>
    <xf numFmtId="165" fontId="31" fillId="82" borderId="24" xfId="379" applyNumberFormat="1" applyFont="1" applyFill="1" applyBorder="1" applyAlignment="1">
      <alignment horizontal="center" vertical="center"/>
    </xf>
    <xf numFmtId="165" fontId="29" fillId="82" borderId="24" xfId="379" applyNumberFormat="1" applyFont="1" applyFill="1" applyBorder="1" applyAlignment="1">
      <alignment horizontal="center" vertical="center"/>
    </xf>
    <xf numFmtId="4" fontId="71" fillId="82" borderId="24" xfId="0" applyNumberFormat="1" applyFont="1" applyFill="1" applyBorder="1" applyAlignment="1">
      <alignment horizontal="center" vertical="center"/>
    </xf>
    <xf numFmtId="2" fontId="29" fillId="82" borderId="24" xfId="342" applyNumberFormat="1" applyFont="1" applyFill="1" applyBorder="1" applyAlignment="1">
      <alignment horizontal="left" vertical="top" wrapText="1"/>
      <protection/>
    </xf>
    <xf numFmtId="165" fontId="29" fillId="82" borderId="24" xfId="379" applyNumberFormat="1" applyFont="1" applyFill="1" applyBorder="1" applyAlignment="1">
      <alignment horizontal="center" vertical="top"/>
    </xf>
    <xf numFmtId="0" fontId="30" fillId="82" borderId="24" xfId="0" applyFont="1" applyFill="1" applyBorder="1" applyAlignment="1">
      <alignment horizontal="center" vertical="center"/>
    </xf>
    <xf numFmtId="2" fontId="32" fillId="82" borderId="24" xfId="342" applyNumberFormat="1" applyFont="1" applyFill="1" applyBorder="1" applyAlignment="1">
      <alignment horizontal="left" vertical="center" wrapText="1"/>
      <protection/>
    </xf>
    <xf numFmtId="0" fontId="32" fillId="82" borderId="24" xfId="342" applyFont="1" applyFill="1" applyBorder="1" applyAlignment="1">
      <alignment horizontal="center" vertical="center" textRotation="90"/>
      <protection/>
    </xf>
    <xf numFmtId="0" fontId="32" fillId="82" borderId="24" xfId="342" applyFont="1" applyFill="1" applyBorder="1" applyAlignment="1">
      <alignment horizontal="center" vertical="center"/>
      <protection/>
    </xf>
    <xf numFmtId="165" fontId="32" fillId="82" borderId="24" xfId="379" applyNumberFormat="1" applyFont="1" applyFill="1" applyBorder="1" applyAlignment="1">
      <alignment horizontal="center" vertical="center"/>
    </xf>
    <xf numFmtId="4" fontId="32" fillId="82" borderId="24" xfId="379" applyNumberFormat="1" applyFont="1" applyFill="1" applyBorder="1" applyAlignment="1">
      <alignment horizontal="center" vertical="center"/>
    </xf>
    <xf numFmtId="0" fontId="34" fillId="82" borderId="24" xfId="0" applyFont="1" applyFill="1" applyBorder="1" applyAlignment="1">
      <alignment/>
    </xf>
    <xf numFmtId="0" fontId="29" fillId="82" borderId="24" xfId="342" applyFont="1" applyFill="1" applyBorder="1" applyAlignment="1">
      <alignment horizontal="center" vertical="center"/>
      <protection/>
    </xf>
    <xf numFmtId="2" fontId="39" fillId="82" borderId="24" xfId="342" applyNumberFormat="1" applyFont="1" applyFill="1" applyBorder="1" applyAlignment="1">
      <alignment horizontal="left" vertical="center" wrapText="1"/>
      <protection/>
    </xf>
    <xf numFmtId="0" fontId="32" fillId="82" borderId="24" xfId="340" applyFont="1" applyFill="1" applyBorder="1" applyAlignment="1">
      <alignment horizontal="center" vertical="center" textRotation="90"/>
      <protection/>
    </xf>
    <xf numFmtId="0" fontId="33" fillId="82" borderId="24" xfId="0" applyFont="1" applyFill="1" applyBorder="1" applyAlignment="1">
      <alignment horizontal="center" vertical="top"/>
    </xf>
    <xf numFmtId="4" fontId="33" fillId="82" borderId="24" xfId="0" applyNumberFormat="1" applyFont="1" applyFill="1" applyBorder="1" applyAlignment="1">
      <alignment horizontal="center" vertical="top"/>
    </xf>
    <xf numFmtId="4" fontId="33" fillId="82" borderId="24" xfId="0" applyNumberFormat="1" applyFont="1" applyFill="1" applyBorder="1" applyAlignment="1">
      <alignment horizontal="center" vertical="center"/>
    </xf>
    <xf numFmtId="0" fontId="29" fillId="82" borderId="24" xfId="340" applyFont="1" applyFill="1" applyBorder="1" applyAlignment="1">
      <alignment horizontal="center" vertical="center" textRotation="90"/>
      <protection/>
    </xf>
    <xf numFmtId="1" fontId="29" fillId="82" borderId="24" xfId="342" applyNumberFormat="1" applyFont="1" applyFill="1" applyBorder="1" applyAlignment="1">
      <alignment horizontal="center" vertical="center"/>
      <protection/>
    </xf>
    <xf numFmtId="2" fontId="30" fillId="82" borderId="24" xfId="0" applyNumberFormat="1" applyFont="1" applyFill="1" applyBorder="1" applyAlignment="1">
      <alignment horizontal="center" vertical="center"/>
    </xf>
    <xf numFmtId="2" fontId="29" fillId="82" borderId="24" xfId="342" applyNumberFormat="1" applyFont="1" applyFill="1" applyBorder="1" applyAlignment="1">
      <alignment horizontal="center" vertical="center"/>
      <protection/>
    </xf>
    <xf numFmtId="4" fontId="30" fillId="82" borderId="24" xfId="362" applyNumberFormat="1" applyFont="1" applyFill="1" applyBorder="1" applyAlignment="1">
      <alignment horizontal="center" vertical="center" wrapText="1"/>
    </xf>
    <xf numFmtId="185" fontId="30" fillId="82" borderId="24" xfId="362" applyNumberFormat="1" applyFont="1" applyFill="1" applyBorder="1" applyAlignment="1">
      <alignment horizontal="center" vertical="center"/>
    </xf>
    <xf numFmtId="185" fontId="30" fillId="82" borderId="24" xfId="362" applyNumberFormat="1" applyFont="1" applyFill="1" applyBorder="1" applyAlignment="1">
      <alignment horizontal="center" vertical="top" wrapText="1"/>
    </xf>
    <xf numFmtId="185" fontId="29" fillId="82" borderId="24" xfId="362" applyNumberFormat="1" applyFont="1" applyFill="1" applyBorder="1" applyAlignment="1">
      <alignment horizontal="center" vertical="center" textRotation="90"/>
    </xf>
    <xf numFmtId="164" fontId="30" fillId="82" borderId="24" xfId="362" applyFont="1" applyFill="1" applyBorder="1" applyAlignment="1">
      <alignment horizontal="center" vertical="center"/>
    </xf>
    <xf numFmtId="4" fontId="30" fillId="82" borderId="24" xfId="362" applyNumberFormat="1" applyFont="1" applyFill="1" applyBorder="1" applyAlignment="1">
      <alignment horizontal="center" vertical="center"/>
    </xf>
    <xf numFmtId="185" fontId="30" fillId="82" borderId="24" xfId="362" applyNumberFormat="1" applyFont="1" applyFill="1" applyBorder="1" applyAlignment="1">
      <alignment horizontal="center" vertical="center" textRotation="90" wrapText="1"/>
    </xf>
    <xf numFmtId="4" fontId="29" fillId="82" borderId="24" xfId="362" applyNumberFormat="1" applyFont="1" applyFill="1" applyBorder="1" applyAlignment="1">
      <alignment horizontal="center" vertical="center"/>
    </xf>
    <xf numFmtId="185" fontId="30" fillId="82" borderId="24" xfId="362" applyNumberFormat="1" applyFont="1" applyFill="1" applyBorder="1" applyAlignment="1">
      <alignment horizontal="center" vertical="center" wrapText="1"/>
    </xf>
    <xf numFmtId="0" fontId="29" fillId="82" borderId="24" xfId="277" applyNumberFormat="1" applyFont="1" applyFill="1" applyBorder="1" applyAlignment="1" applyProtection="1">
      <alignment horizontal="left" vertical="top" wrapText="1"/>
      <protection/>
    </xf>
    <xf numFmtId="2" fontId="29" fillId="82" borderId="24" xfId="362" applyNumberFormat="1" applyFont="1" applyFill="1" applyBorder="1" applyAlignment="1" applyProtection="1">
      <alignment horizontal="center" vertical="center" shrinkToFit="1"/>
      <protection/>
    </xf>
    <xf numFmtId="165" fontId="29" fillId="82" borderId="24" xfId="0" applyNumberFormat="1" applyFont="1" applyFill="1" applyBorder="1" applyAlignment="1">
      <alignment horizontal="center" vertical="center" wrapText="1"/>
    </xf>
    <xf numFmtId="173" fontId="29" fillId="82" borderId="24" xfId="362" applyNumberFormat="1" applyFont="1" applyFill="1" applyBorder="1" applyAlignment="1">
      <alignment horizontal="center" vertical="center"/>
    </xf>
    <xf numFmtId="173" fontId="29" fillId="82" borderId="24" xfId="362" applyNumberFormat="1" applyFont="1" applyFill="1" applyBorder="1" applyAlignment="1" applyProtection="1">
      <alignment horizontal="center" vertical="center" shrinkToFit="1"/>
      <protection/>
    </xf>
    <xf numFmtId="4" fontId="29" fillId="82" borderId="24" xfId="362" applyNumberFormat="1" applyFont="1" applyFill="1" applyBorder="1" applyAlignment="1" applyProtection="1">
      <alignment horizontal="center" vertical="center" shrinkToFit="1"/>
      <protection/>
    </xf>
    <xf numFmtId="0" fontId="29" fillId="82" borderId="24" xfId="0" applyFont="1" applyFill="1" applyBorder="1" applyAlignment="1">
      <alignment horizontal="center" vertical="center" wrapText="1"/>
    </xf>
    <xf numFmtId="165" fontId="29" fillId="82" borderId="24" xfId="362" applyNumberFormat="1" applyFont="1" applyFill="1" applyBorder="1" applyAlignment="1">
      <alignment horizontal="center" vertical="center" wrapText="1"/>
    </xf>
    <xf numFmtId="185" fontId="29" fillId="82" borderId="24" xfId="362" applyNumberFormat="1" applyFont="1" applyFill="1" applyBorder="1" applyAlignment="1" applyProtection="1">
      <alignment horizontal="center" vertical="center" shrinkToFit="1"/>
      <protection/>
    </xf>
    <xf numFmtId="185" fontId="29" fillId="82" borderId="24" xfId="362" applyNumberFormat="1" applyFont="1" applyFill="1" applyBorder="1" applyAlignment="1">
      <alignment horizontal="center" vertical="center" wrapText="1"/>
    </xf>
    <xf numFmtId="2" fontId="31" fillId="82" borderId="24" xfId="362" applyNumberFormat="1" applyFont="1" applyFill="1" applyBorder="1" applyAlignment="1" applyProtection="1">
      <alignment horizontal="center" vertical="center" shrinkToFit="1"/>
      <protection/>
    </xf>
    <xf numFmtId="185" fontId="31" fillId="82" borderId="24" xfId="362" applyNumberFormat="1" applyFont="1" applyFill="1" applyBorder="1" applyAlignment="1">
      <alignment horizontal="center" vertical="center" textRotation="90"/>
    </xf>
    <xf numFmtId="173" fontId="31" fillId="82" borderId="24" xfId="362" applyNumberFormat="1" applyFont="1" applyFill="1" applyBorder="1" applyAlignment="1">
      <alignment horizontal="center" vertical="center"/>
    </xf>
    <xf numFmtId="0" fontId="36" fillId="82" borderId="0" xfId="0" applyFont="1" applyFill="1" applyAlignment="1">
      <alignment/>
    </xf>
    <xf numFmtId="0" fontId="29" fillId="82" borderId="24" xfId="0" applyFont="1" applyFill="1" applyBorder="1" applyAlignment="1">
      <alignment horizontal="left" vertical="center" wrapText="1"/>
    </xf>
    <xf numFmtId="4" fontId="30" fillId="82" borderId="24" xfId="0" applyNumberFormat="1" applyFont="1" applyFill="1" applyBorder="1" applyAlignment="1">
      <alignment horizontal="center" vertical="center" wrapText="1"/>
    </xf>
    <xf numFmtId="0" fontId="31" fillId="82" borderId="24" xfId="333" applyFont="1" applyFill="1" applyBorder="1" applyAlignment="1">
      <alignment horizontal="center" vertical="center" textRotation="90" wrapText="1"/>
      <protection/>
    </xf>
    <xf numFmtId="165" fontId="29" fillId="82" borderId="24" xfId="333" applyNumberFormat="1" applyFont="1" applyFill="1" applyBorder="1" applyAlignment="1">
      <alignment horizontal="center" vertical="top" wrapText="1"/>
      <protection/>
    </xf>
    <xf numFmtId="4" fontId="31" fillId="82" borderId="24" xfId="333" applyNumberFormat="1" applyFont="1" applyFill="1" applyBorder="1" applyAlignment="1">
      <alignment vertical="top" wrapText="1"/>
      <protection/>
    </xf>
    <xf numFmtId="0" fontId="29" fillId="82" borderId="24" xfId="333" applyFont="1" applyFill="1" applyBorder="1" applyAlignment="1">
      <alignment horizontal="left" vertical="top"/>
      <protection/>
    </xf>
    <xf numFmtId="3" fontId="29" fillId="82" borderId="24" xfId="333" applyNumberFormat="1" applyFont="1" applyFill="1" applyBorder="1" applyAlignment="1">
      <alignment horizontal="center" vertical="center" wrapText="1"/>
      <protection/>
    </xf>
    <xf numFmtId="4" fontId="29" fillId="82" borderId="24" xfId="333" applyNumberFormat="1" applyFont="1" applyFill="1" applyBorder="1" applyAlignment="1">
      <alignment horizontal="center" vertical="center" wrapText="1"/>
      <protection/>
    </xf>
    <xf numFmtId="165" fontId="29" fillId="82" borderId="24" xfId="333" applyNumberFormat="1" applyFont="1" applyFill="1" applyBorder="1" applyAlignment="1">
      <alignment horizontal="center" vertical="center" wrapText="1"/>
      <protection/>
    </xf>
    <xf numFmtId="165" fontId="31" fillId="82" borderId="24" xfId="333" applyNumberFormat="1" applyFont="1" applyFill="1" applyBorder="1" applyAlignment="1">
      <alignment vertical="center" wrapText="1"/>
      <protection/>
    </xf>
    <xf numFmtId="165" fontId="31" fillId="82" borderId="24" xfId="333" applyNumberFormat="1" applyFont="1" applyFill="1" applyBorder="1" applyAlignment="1">
      <alignment horizontal="left" vertical="center"/>
      <protection/>
    </xf>
    <xf numFmtId="165" fontId="31" fillId="82" borderId="24" xfId="333" applyNumberFormat="1" applyFont="1" applyFill="1" applyBorder="1" applyAlignment="1">
      <alignment horizontal="center" vertical="center" textRotation="90"/>
      <protection/>
    </xf>
    <xf numFmtId="165" fontId="31" fillId="82" borderId="24" xfId="333" applyNumberFormat="1" applyFont="1" applyFill="1" applyBorder="1" applyAlignment="1">
      <alignment horizontal="center" vertical="center"/>
      <protection/>
    </xf>
    <xf numFmtId="165" fontId="31" fillId="82" borderId="24" xfId="333" applyNumberFormat="1" applyFont="1" applyFill="1" applyBorder="1" applyAlignment="1">
      <alignment vertical="center"/>
      <protection/>
    </xf>
    <xf numFmtId="4" fontId="31" fillId="82" borderId="24" xfId="333" applyNumberFormat="1" applyFont="1" applyFill="1" applyBorder="1" applyAlignment="1">
      <alignment horizontal="center" vertical="center"/>
      <protection/>
    </xf>
    <xf numFmtId="2" fontId="31" fillId="82" borderId="24" xfId="333" applyNumberFormat="1" applyFont="1" applyFill="1" applyBorder="1" applyAlignment="1">
      <alignment horizontal="center" vertical="center" wrapText="1"/>
      <protection/>
    </xf>
    <xf numFmtId="1" fontId="29" fillId="82" borderId="24" xfId="333" applyNumberFormat="1" applyFont="1" applyFill="1" applyBorder="1" applyAlignment="1">
      <alignment horizontal="center" vertical="top"/>
      <protection/>
    </xf>
    <xf numFmtId="2" fontId="29" fillId="82" borderId="24" xfId="333" applyNumberFormat="1" applyFont="1" applyFill="1" applyBorder="1" applyAlignment="1">
      <alignment horizontal="center" vertical="center" wrapText="1"/>
      <protection/>
    </xf>
    <xf numFmtId="4" fontId="29" fillId="82" borderId="24" xfId="333" applyNumberFormat="1" applyFont="1" applyFill="1" applyBorder="1" applyAlignment="1">
      <alignment horizontal="center" vertical="center"/>
      <protection/>
    </xf>
    <xf numFmtId="165" fontId="30" fillId="82" borderId="24" xfId="0" applyNumberFormat="1" applyFont="1" applyFill="1" applyBorder="1" applyAlignment="1">
      <alignment vertical="center"/>
    </xf>
    <xf numFmtId="2" fontId="29" fillId="82" borderId="24" xfId="333" applyNumberFormat="1" applyFont="1" applyFill="1" applyBorder="1" applyAlignment="1">
      <alignment vertical="center"/>
      <protection/>
    </xf>
    <xf numFmtId="2" fontId="29" fillId="82" borderId="24" xfId="342" applyNumberFormat="1" applyFont="1" applyFill="1" applyBorder="1" applyAlignment="1">
      <alignment horizontal="center" vertical="center" textRotation="90" wrapText="1"/>
      <protection/>
    </xf>
    <xf numFmtId="0" fontId="31" fillId="82" borderId="24" xfId="333" applyFont="1" applyFill="1" applyBorder="1" applyAlignment="1">
      <alignment horizontal="left" vertical="top" wrapText="1"/>
      <protection/>
    </xf>
    <xf numFmtId="0" fontId="29" fillId="82" borderId="24" xfId="333" applyFont="1" applyFill="1" applyBorder="1" applyAlignment="1">
      <alignment horizontal="center" vertical="center" textRotation="90"/>
      <protection/>
    </xf>
    <xf numFmtId="3" fontId="38" fillId="82" borderId="24" xfId="333" applyNumberFormat="1" applyFont="1" applyFill="1" applyBorder="1" applyAlignment="1">
      <alignment horizontal="center" vertical="top"/>
      <protection/>
    </xf>
    <xf numFmtId="165" fontId="38" fillId="82" borderId="24" xfId="333" applyNumberFormat="1" applyFont="1" applyFill="1" applyBorder="1" applyAlignment="1">
      <alignment vertical="top"/>
      <protection/>
    </xf>
    <xf numFmtId="3" fontId="38" fillId="82" borderId="24" xfId="333" applyNumberFormat="1" applyFont="1" applyFill="1" applyBorder="1" applyAlignment="1">
      <alignment vertical="top"/>
      <protection/>
    </xf>
    <xf numFmtId="0" fontId="29" fillId="82" borderId="24" xfId="333" applyFont="1" applyFill="1" applyBorder="1" applyAlignment="1">
      <alignment vertical="center" wrapText="1"/>
      <protection/>
    </xf>
    <xf numFmtId="4" fontId="29" fillId="82" borderId="24" xfId="333" applyNumberFormat="1" applyFont="1" applyFill="1" applyBorder="1" applyAlignment="1">
      <alignment horizontal="center" vertical="center" textRotation="90"/>
      <protection/>
    </xf>
    <xf numFmtId="3" fontId="29" fillId="82" borderId="24" xfId="333" applyNumberFormat="1" applyFont="1" applyFill="1" applyBorder="1" applyAlignment="1">
      <alignment horizontal="center" vertical="center"/>
      <protection/>
    </xf>
    <xf numFmtId="165" fontId="29" fillId="82" borderId="24" xfId="333" applyNumberFormat="1" applyFont="1" applyFill="1" applyBorder="1" applyAlignment="1">
      <alignment vertical="center"/>
      <protection/>
    </xf>
    <xf numFmtId="3" fontId="29" fillId="82" borderId="24" xfId="333" applyNumberFormat="1" applyFont="1" applyFill="1" applyBorder="1" applyAlignment="1">
      <alignment vertical="center"/>
      <protection/>
    </xf>
    <xf numFmtId="0" fontId="71" fillId="82" borderId="24" xfId="333" applyFont="1" applyFill="1" applyBorder="1" applyAlignment="1">
      <alignment vertical="center" wrapText="1"/>
      <protection/>
    </xf>
    <xf numFmtId="4" fontId="29" fillId="82" borderId="24" xfId="333" applyNumberFormat="1" applyFont="1" applyFill="1" applyBorder="1" applyAlignment="1">
      <alignment vertical="center"/>
      <protection/>
    </xf>
    <xf numFmtId="0" fontId="40" fillId="82" borderId="24" xfId="333" applyFont="1" applyFill="1" applyBorder="1" applyAlignment="1">
      <alignment vertical="center" wrapText="1"/>
      <protection/>
    </xf>
    <xf numFmtId="3" fontId="38" fillId="82" borderId="24" xfId="333" applyNumberFormat="1" applyFont="1" applyFill="1" applyBorder="1" applyAlignment="1">
      <alignment horizontal="center" vertical="center"/>
      <protection/>
    </xf>
    <xf numFmtId="0" fontId="29" fillId="82" borderId="24" xfId="0" applyFont="1" applyFill="1" applyBorder="1" applyAlignment="1">
      <alignment horizontal="center" vertical="top"/>
    </xf>
    <xf numFmtId="1" fontId="29" fillId="82" borderId="24" xfId="333" applyNumberFormat="1" applyFont="1" applyFill="1" applyBorder="1" applyAlignment="1">
      <alignment horizontal="center" vertical="center"/>
      <protection/>
    </xf>
    <xf numFmtId="0" fontId="41" fillId="82" borderId="24" xfId="333" applyFont="1" applyFill="1" applyBorder="1" applyAlignment="1">
      <alignment vertical="center" wrapText="1"/>
      <protection/>
    </xf>
    <xf numFmtId="0" fontId="29" fillId="82" borderId="24" xfId="333" applyFont="1" applyFill="1" applyBorder="1" applyAlignment="1">
      <alignment horizontal="center" vertical="top" wrapText="1"/>
      <protection/>
    </xf>
    <xf numFmtId="165" fontId="29" fillId="82" borderId="24" xfId="348" applyNumberFormat="1" applyFont="1" applyFill="1" applyBorder="1" applyAlignment="1">
      <alignment horizontal="center" vertical="center" wrapText="1"/>
      <protection/>
    </xf>
    <xf numFmtId="165" fontId="31" fillId="82" borderId="24" xfId="348" applyNumberFormat="1" applyFont="1" applyFill="1" applyBorder="1" applyAlignment="1">
      <alignment vertical="center" wrapText="1"/>
      <protection/>
    </xf>
    <xf numFmtId="169" fontId="29" fillId="82" borderId="24" xfId="367" applyNumberFormat="1" applyFont="1" applyFill="1" applyBorder="1" applyAlignment="1">
      <alignment horizontal="center" vertical="center" textRotation="90"/>
    </xf>
    <xf numFmtId="3" fontId="29" fillId="82" borderId="24" xfId="367" applyNumberFormat="1" applyFont="1" applyFill="1" applyBorder="1" applyAlignment="1">
      <alignment horizontal="center" vertical="top"/>
    </xf>
    <xf numFmtId="165" fontId="29" fillId="82" borderId="24" xfId="348" applyNumberFormat="1" applyFont="1" applyFill="1" applyBorder="1" applyAlignment="1">
      <alignment horizontal="center" vertical="top" wrapText="1"/>
      <protection/>
    </xf>
    <xf numFmtId="165" fontId="30" fillId="82" borderId="24" xfId="0" applyNumberFormat="1" applyFont="1" applyFill="1" applyBorder="1" applyAlignment="1">
      <alignment/>
    </xf>
    <xf numFmtId="4" fontId="29" fillId="82" borderId="24" xfId="348" applyNumberFormat="1" applyFont="1" applyFill="1" applyBorder="1" applyAlignment="1">
      <alignment vertical="center" wrapText="1"/>
      <protection/>
    </xf>
    <xf numFmtId="4" fontId="29" fillId="82" borderId="24" xfId="0" applyNumberFormat="1" applyFont="1" applyFill="1" applyBorder="1" applyAlignment="1">
      <alignment vertical="center"/>
    </xf>
    <xf numFmtId="0" fontId="29" fillId="82" borderId="24" xfId="333" applyNumberFormat="1" applyFont="1" applyFill="1" applyBorder="1" applyAlignment="1">
      <alignment horizontal="center" vertical="top" wrapText="1"/>
      <protection/>
    </xf>
    <xf numFmtId="4" fontId="29" fillId="82" borderId="24" xfId="348" applyNumberFormat="1" applyFont="1" applyFill="1" applyBorder="1" applyAlignment="1">
      <alignment horizontal="center" vertical="center" wrapText="1"/>
      <protection/>
    </xf>
    <xf numFmtId="4" fontId="29" fillId="82" borderId="24" xfId="375" applyNumberFormat="1" applyFont="1" applyFill="1" applyBorder="1" applyAlignment="1">
      <alignment horizontal="center" vertical="center"/>
    </xf>
    <xf numFmtId="165" fontId="29" fillId="82" borderId="24" xfId="348" applyNumberFormat="1" applyFont="1" applyFill="1" applyBorder="1" applyAlignment="1">
      <alignment vertical="center" wrapText="1"/>
      <protection/>
    </xf>
    <xf numFmtId="4" fontId="31" fillId="82" borderId="24" xfId="348" applyNumberFormat="1" applyFont="1" applyFill="1" applyBorder="1" applyAlignment="1">
      <alignment horizontal="center" vertical="center" wrapText="1"/>
      <protection/>
    </xf>
    <xf numFmtId="165" fontId="29" fillId="82" borderId="24" xfId="333" applyNumberFormat="1" applyFont="1" applyFill="1" applyBorder="1" applyAlignment="1">
      <alignment horizontal="center" vertical="center" textRotation="90"/>
      <protection/>
    </xf>
    <xf numFmtId="165" fontId="29" fillId="82" borderId="24" xfId="375" applyNumberFormat="1" applyFont="1" applyFill="1" applyBorder="1" applyAlignment="1">
      <alignment horizontal="center" vertical="center"/>
    </xf>
    <xf numFmtId="165" fontId="39" fillId="82" borderId="24" xfId="0" applyNumberFormat="1" applyFont="1" applyFill="1" applyBorder="1" applyAlignment="1">
      <alignment vertical="top"/>
    </xf>
    <xf numFmtId="165" fontId="29" fillId="82" borderId="24" xfId="333" applyNumberFormat="1" applyFont="1" applyFill="1" applyBorder="1" applyAlignment="1">
      <alignment horizontal="left" vertical="center" wrapText="1"/>
      <protection/>
    </xf>
    <xf numFmtId="165" fontId="42" fillId="82" borderId="24" xfId="0" applyNumberFormat="1" applyFont="1" applyFill="1" applyBorder="1" applyAlignment="1">
      <alignment vertical="top"/>
    </xf>
    <xf numFmtId="0" fontId="29" fillId="82" borderId="24" xfId="333" applyNumberFormat="1" applyFont="1" applyFill="1" applyBorder="1" applyAlignment="1">
      <alignment horizontal="left" vertical="top" wrapText="1"/>
      <protection/>
    </xf>
    <xf numFmtId="1" fontId="29" fillId="82" borderId="24" xfId="375" applyNumberFormat="1" applyFont="1" applyFill="1" applyBorder="1" applyAlignment="1">
      <alignment horizontal="center" vertical="top"/>
    </xf>
    <xf numFmtId="4" fontId="29" fillId="82" borderId="24" xfId="375" applyNumberFormat="1" applyFont="1" applyFill="1" applyBorder="1" applyAlignment="1">
      <alignment horizontal="center" vertical="top"/>
    </xf>
    <xf numFmtId="0" fontId="29" fillId="82" borderId="24" xfId="348" applyFont="1" applyFill="1" applyBorder="1" applyAlignment="1">
      <alignment vertical="center" wrapText="1"/>
      <protection/>
    </xf>
    <xf numFmtId="0" fontId="30" fillId="82" borderId="24" xfId="0" applyFont="1" applyFill="1" applyBorder="1" applyAlignment="1">
      <alignment horizontal="left" vertical="center" wrapText="1"/>
    </xf>
    <xf numFmtId="0" fontId="31" fillId="82" borderId="24" xfId="333" applyFont="1" applyFill="1" applyBorder="1" applyAlignment="1">
      <alignment horizontal="center" vertical="center" textRotation="90"/>
      <protection/>
    </xf>
    <xf numFmtId="3" fontId="31" fillId="82" borderId="24" xfId="348" applyNumberFormat="1" applyFont="1" applyFill="1" applyBorder="1" applyAlignment="1">
      <alignment horizontal="center" vertical="center" wrapText="1"/>
      <protection/>
    </xf>
    <xf numFmtId="165" fontId="31" fillId="82" borderId="24" xfId="348" applyNumberFormat="1" applyFont="1" applyFill="1" applyBorder="1" applyAlignment="1">
      <alignment horizontal="center" vertical="center" wrapText="1"/>
      <protection/>
    </xf>
    <xf numFmtId="3" fontId="29" fillId="82" borderId="24" xfId="348" applyNumberFormat="1" applyFont="1" applyFill="1" applyBorder="1" applyAlignment="1">
      <alignment horizontal="center" vertical="center" wrapText="1"/>
      <protection/>
    </xf>
    <xf numFmtId="165" fontId="30" fillId="82" borderId="24" xfId="362" applyNumberFormat="1" applyFont="1" applyFill="1" applyBorder="1" applyAlignment="1">
      <alignment vertical="center"/>
    </xf>
    <xf numFmtId="43" fontId="29" fillId="82" borderId="24" xfId="362" applyNumberFormat="1" applyFont="1" applyFill="1" applyBorder="1" applyAlignment="1">
      <alignment vertical="center" wrapText="1"/>
    </xf>
    <xf numFmtId="165" fontId="29" fillId="82" borderId="24" xfId="333" applyNumberFormat="1" applyFont="1" applyFill="1" applyBorder="1" applyAlignment="1">
      <alignment horizontal="center" vertical="center"/>
      <protection/>
    </xf>
    <xf numFmtId="43" fontId="29" fillId="82" borderId="24" xfId="362" applyNumberFormat="1" applyFont="1" applyFill="1" applyBorder="1" applyAlignment="1">
      <alignment vertical="center"/>
    </xf>
    <xf numFmtId="0" fontId="29" fillId="82" borderId="24" xfId="333" applyFont="1" applyFill="1" applyBorder="1" applyAlignment="1">
      <alignment vertical="top" wrapText="1"/>
      <protection/>
    </xf>
    <xf numFmtId="0" fontId="37" fillId="82" borderId="24" xfId="333" applyFont="1" applyFill="1" applyBorder="1" applyAlignment="1">
      <alignment vertical="top" wrapText="1"/>
      <protection/>
    </xf>
    <xf numFmtId="0" fontId="31" fillId="82" borderId="24" xfId="333" applyFont="1" applyFill="1" applyBorder="1" applyAlignment="1">
      <alignment vertical="top" wrapText="1"/>
      <protection/>
    </xf>
    <xf numFmtId="4" fontId="31" fillId="82" borderId="24" xfId="373" applyNumberFormat="1" applyFont="1" applyFill="1" applyBorder="1" applyAlignment="1">
      <alignment vertical="top" wrapText="1"/>
    </xf>
    <xf numFmtId="165" fontId="31" fillId="82" borderId="24" xfId="373" applyNumberFormat="1" applyFont="1" applyFill="1" applyBorder="1" applyAlignment="1">
      <alignment vertical="top" wrapText="1"/>
    </xf>
    <xf numFmtId="3" fontId="29" fillId="82" borderId="24" xfId="333" applyNumberFormat="1" applyFont="1" applyFill="1" applyBorder="1" applyAlignment="1">
      <alignment horizontal="center" vertical="center" textRotation="90"/>
      <protection/>
    </xf>
    <xf numFmtId="165" fontId="31" fillId="82" borderId="24" xfId="333" applyNumberFormat="1" applyFont="1" applyFill="1" applyBorder="1" applyAlignment="1">
      <alignment vertical="top"/>
      <protection/>
    </xf>
    <xf numFmtId="4" fontId="31" fillId="82" borderId="24" xfId="333" applyNumberFormat="1" applyFont="1" applyFill="1" applyBorder="1" applyAlignment="1">
      <alignment vertical="top"/>
      <protection/>
    </xf>
    <xf numFmtId="165" fontId="29" fillId="82" borderId="24" xfId="333" applyNumberFormat="1" applyFont="1" applyFill="1" applyBorder="1" applyAlignment="1">
      <alignment vertical="center" wrapText="1"/>
      <protection/>
    </xf>
    <xf numFmtId="4" fontId="29" fillId="82" borderId="24" xfId="333" applyNumberFormat="1" applyFont="1" applyFill="1" applyBorder="1" applyAlignment="1">
      <alignment vertical="center" wrapText="1"/>
      <protection/>
    </xf>
    <xf numFmtId="0" fontId="29" fillId="82" borderId="24" xfId="0" applyFont="1" applyFill="1" applyBorder="1" applyAlignment="1">
      <alignment vertical="center" wrapText="1"/>
    </xf>
    <xf numFmtId="0" fontId="29" fillId="82" borderId="24" xfId="0" applyFont="1" applyFill="1" applyBorder="1" applyAlignment="1">
      <alignment horizontal="left" vertical="top"/>
    </xf>
    <xf numFmtId="0" fontId="75" fillId="82" borderId="0" xfId="0" applyFont="1" applyFill="1" applyAlignment="1">
      <alignment/>
    </xf>
    <xf numFmtId="0" fontId="75" fillId="82" borderId="0" xfId="0" applyFont="1" applyFill="1" applyAlignment="1">
      <alignment horizontal="center"/>
    </xf>
    <xf numFmtId="0" fontId="74" fillId="82" borderId="11" xfId="288" applyNumberFormat="1" applyFont="1" applyFill="1" applyProtection="1">
      <alignment vertical="top" wrapText="1"/>
      <protection/>
    </xf>
    <xf numFmtId="0" fontId="29" fillId="82" borderId="24" xfId="0" applyFont="1" applyFill="1" applyBorder="1" applyAlignment="1">
      <alignment horizontal="center" vertical="center"/>
    </xf>
    <xf numFmtId="49" fontId="31" fillId="82" borderId="24" xfId="0" applyNumberFormat="1" applyFont="1" applyFill="1" applyBorder="1" applyAlignment="1">
      <alignment horizontal="center" vertical="top" wrapText="1"/>
    </xf>
    <xf numFmtId="0" fontId="31" fillId="82" borderId="24" xfId="0" applyFont="1" applyFill="1" applyBorder="1" applyAlignment="1">
      <alignment vertical="center" wrapText="1"/>
    </xf>
    <xf numFmtId="165" fontId="31" fillId="82" borderId="24" xfId="0" applyNumberFormat="1" applyFont="1" applyFill="1" applyBorder="1" applyAlignment="1">
      <alignment vertical="center" wrapText="1"/>
    </xf>
    <xf numFmtId="185" fontId="29" fillId="82" borderId="25" xfId="362" applyNumberFormat="1" applyFont="1" applyFill="1" applyBorder="1" applyAlignment="1">
      <alignment vertical="center" wrapText="1"/>
    </xf>
    <xf numFmtId="185" fontId="43" fillId="82" borderId="24" xfId="362" applyNumberFormat="1" applyFont="1" applyFill="1" applyBorder="1" applyAlignment="1">
      <alignment horizontal="center" vertical="center"/>
    </xf>
    <xf numFmtId="165" fontId="29" fillId="82" borderId="24" xfId="0" applyNumberFormat="1" applyFont="1" applyFill="1" applyBorder="1" applyAlignment="1">
      <alignment vertical="top" wrapText="1"/>
    </xf>
    <xf numFmtId="164" fontId="29" fillId="82" borderId="24" xfId="362" applyFont="1" applyFill="1" applyBorder="1" applyAlignment="1">
      <alignment vertical="center" wrapText="1"/>
    </xf>
    <xf numFmtId="185" fontId="29" fillId="82" borderId="24" xfId="362" applyNumberFormat="1" applyFont="1" applyFill="1" applyBorder="1" applyAlignment="1">
      <alignment vertical="center"/>
    </xf>
    <xf numFmtId="2" fontId="29" fillId="82" borderId="24" xfId="362" applyNumberFormat="1" applyFont="1" applyFill="1" applyBorder="1" applyAlignment="1">
      <alignment horizontal="center" vertical="center" wrapText="1"/>
    </xf>
    <xf numFmtId="164" fontId="39" fillId="82" borderId="24" xfId="362" applyFont="1" applyFill="1" applyBorder="1" applyAlignment="1">
      <alignment horizontal="center" vertical="center"/>
    </xf>
    <xf numFmtId="165" fontId="29" fillId="82" borderId="24" xfId="333" applyNumberFormat="1" applyFont="1" applyFill="1" applyBorder="1" applyAlignment="1">
      <alignment vertical="top" wrapText="1"/>
      <protection/>
    </xf>
    <xf numFmtId="165" fontId="29" fillId="82" borderId="24" xfId="0" applyNumberFormat="1" applyFont="1" applyFill="1" applyBorder="1" applyAlignment="1">
      <alignment horizontal="center" vertical="center" textRotation="90"/>
    </xf>
    <xf numFmtId="165" fontId="29" fillId="85" borderId="24" xfId="333" applyNumberFormat="1" applyFont="1" applyFill="1" applyBorder="1" applyAlignment="1">
      <alignment vertical="top" wrapText="1"/>
      <protection/>
    </xf>
    <xf numFmtId="164" fontId="29" fillId="82" borderId="24" xfId="362" applyFont="1" applyFill="1" applyBorder="1" applyAlignment="1">
      <alignment vertical="center"/>
    </xf>
    <xf numFmtId="165" fontId="29" fillId="82" borderId="24" xfId="0" applyNumberFormat="1" applyFont="1" applyFill="1" applyBorder="1" applyAlignment="1">
      <alignment horizontal="left" vertical="top" wrapText="1"/>
    </xf>
    <xf numFmtId="2" fontId="29" fillId="82" borderId="24" xfId="362" applyNumberFormat="1" applyFont="1" applyFill="1" applyBorder="1" applyAlignment="1">
      <alignment horizontal="left" vertical="top" wrapText="1"/>
    </xf>
    <xf numFmtId="2" fontId="29" fillId="82" borderId="24" xfId="362" applyNumberFormat="1" applyFont="1" applyFill="1" applyBorder="1" applyAlignment="1">
      <alignment horizontal="center" vertical="top" wrapText="1"/>
    </xf>
    <xf numFmtId="165" fontId="30" fillId="82" borderId="24" xfId="0" applyNumberFormat="1" applyFont="1" applyFill="1" applyBorder="1" applyAlignment="1">
      <alignment vertical="top" wrapText="1"/>
    </xf>
    <xf numFmtId="2" fontId="29" fillId="82" borderId="24" xfId="362" applyNumberFormat="1" applyFont="1" applyFill="1" applyBorder="1" applyAlignment="1">
      <alignment horizontal="justify" vertical="top" wrapText="1"/>
    </xf>
    <xf numFmtId="165" fontId="29" fillId="82" borderId="24" xfId="0" applyNumberFormat="1" applyFont="1" applyFill="1" applyBorder="1" applyAlignment="1">
      <alignment horizontal="center" vertical="center"/>
    </xf>
    <xf numFmtId="165" fontId="29" fillId="86" borderId="24" xfId="250" applyNumberFormat="1" applyFont="1" applyFill="1" applyBorder="1" applyAlignment="1">
      <alignment vertical="top" wrapText="1"/>
      <protection/>
    </xf>
    <xf numFmtId="165" fontId="29" fillId="82" borderId="27" xfId="0" applyNumberFormat="1" applyFont="1" applyFill="1" applyBorder="1" applyAlignment="1">
      <alignment horizontal="left" vertical="top" wrapText="1"/>
    </xf>
    <xf numFmtId="0" fontId="29" fillId="82" borderId="37" xfId="0" applyFont="1" applyFill="1" applyBorder="1" applyAlignment="1">
      <alignment horizontal="center" vertical="top" wrapText="1"/>
    </xf>
    <xf numFmtId="0" fontId="29" fillId="82" borderId="38" xfId="0" applyFont="1" applyFill="1" applyBorder="1" applyAlignment="1">
      <alignment horizontal="center" vertical="top" wrapText="1"/>
    </xf>
    <xf numFmtId="0" fontId="29" fillId="82" borderId="36" xfId="0" applyFont="1" applyFill="1" applyBorder="1" applyAlignment="1">
      <alignment horizontal="center" vertical="top" wrapText="1"/>
    </xf>
    <xf numFmtId="165" fontId="31" fillId="82" borderId="27" xfId="0" applyNumberFormat="1" applyFont="1" applyFill="1" applyBorder="1" applyAlignment="1">
      <alignment horizontal="left" vertical="top" wrapText="1"/>
    </xf>
    <xf numFmtId="3" fontId="31" fillId="82" borderId="24" xfId="0" applyNumberFormat="1" applyFont="1" applyFill="1" applyBorder="1" applyAlignment="1">
      <alignment horizontal="center" vertical="top" wrapText="1"/>
    </xf>
    <xf numFmtId="0" fontId="31" fillId="82" borderId="36" xfId="0" applyFont="1" applyFill="1" applyBorder="1" applyAlignment="1">
      <alignment horizontal="center" vertical="top" wrapText="1"/>
    </xf>
    <xf numFmtId="165" fontId="29" fillId="82" borderId="30" xfId="0" applyNumberFormat="1" applyFont="1" applyFill="1" applyBorder="1" applyAlignment="1">
      <alignment horizontal="left" vertical="top" wrapText="1"/>
    </xf>
    <xf numFmtId="0" fontId="29" fillId="82" borderId="31" xfId="0" applyFont="1" applyFill="1" applyBorder="1" applyAlignment="1">
      <alignment horizontal="center" vertical="top" wrapText="1"/>
    </xf>
    <xf numFmtId="0" fontId="29" fillId="82" borderId="0" xfId="0" applyFont="1" applyFill="1" applyBorder="1" applyAlignment="1">
      <alignment horizontal="center" vertical="top" wrapText="1"/>
    </xf>
    <xf numFmtId="0" fontId="29" fillId="82" borderId="32" xfId="0" applyFont="1" applyFill="1" applyBorder="1" applyAlignment="1">
      <alignment horizontal="center" vertical="top" wrapText="1"/>
    </xf>
    <xf numFmtId="0" fontId="46" fillId="82" borderId="0" xfId="0" applyFont="1" applyFill="1" applyAlignment="1">
      <alignment/>
    </xf>
    <xf numFmtId="0" fontId="46" fillId="82" borderId="0" xfId="0" applyFont="1" applyFill="1" applyAlignment="1">
      <alignment horizontal="center"/>
    </xf>
    <xf numFmtId="164" fontId="29" fillId="82" borderId="25" xfId="362" applyFont="1" applyFill="1" applyBorder="1" applyAlignment="1">
      <alignment vertical="center" wrapText="1"/>
    </xf>
    <xf numFmtId="185" fontId="29" fillId="82" borderId="25" xfId="362" applyNumberFormat="1" applyFont="1" applyFill="1" applyBorder="1" applyAlignment="1">
      <alignment vertical="center"/>
    </xf>
    <xf numFmtId="2" fontId="29" fillId="82" borderId="25" xfId="362" applyNumberFormat="1" applyFont="1" applyFill="1" applyBorder="1" applyAlignment="1">
      <alignment horizontal="left" vertical="top" wrapText="1"/>
    </xf>
    <xf numFmtId="185" fontId="29" fillId="82" borderId="25" xfId="362" applyNumberFormat="1" applyFont="1" applyFill="1" applyBorder="1" applyAlignment="1">
      <alignment horizontal="center" vertical="center" textRotation="90"/>
    </xf>
    <xf numFmtId="164" fontId="29" fillId="82" borderId="25" xfId="362" applyFont="1" applyFill="1" applyBorder="1" applyAlignment="1">
      <alignment horizontal="center" vertical="center"/>
    </xf>
    <xf numFmtId="164" fontId="30" fillId="82" borderId="25" xfId="362" applyFont="1" applyFill="1" applyBorder="1" applyAlignment="1">
      <alignment horizontal="center" vertical="center"/>
    </xf>
    <xf numFmtId="173" fontId="29" fillId="82" borderId="25" xfId="362" applyNumberFormat="1" applyFont="1" applyFill="1" applyBorder="1" applyAlignment="1">
      <alignment horizontal="center" vertical="center"/>
    </xf>
    <xf numFmtId="4" fontId="29" fillId="82" borderId="25" xfId="0" applyNumberFormat="1" applyFont="1" applyFill="1" applyBorder="1" applyAlignment="1">
      <alignment horizontal="center" vertical="center"/>
    </xf>
    <xf numFmtId="49" fontId="29" fillId="82" borderId="24" xfId="0" applyNumberFormat="1" applyFont="1" applyFill="1" applyBorder="1" applyAlignment="1">
      <alignment horizontal="center" vertical="top" wrapText="1"/>
    </xf>
    <xf numFmtId="3" fontId="31" fillId="82" borderId="24" xfId="0" applyNumberFormat="1" applyFont="1" applyFill="1" applyBorder="1" applyAlignment="1">
      <alignment horizontal="center" vertical="center" textRotation="90"/>
    </xf>
    <xf numFmtId="165" fontId="31" fillId="82" borderId="24" xfId="0" applyNumberFormat="1" applyFont="1" applyFill="1" applyBorder="1" applyAlignment="1">
      <alignment horizontal="center" vertical="top"/>
    </xf>
    <xf numFmtId="4" fontId="34" fillId="82" borderId="0" xfId="0" applyNumberFormat="1" applyFont="1" applyFill="1" applyAlignment="1">
      <alignment horizontal="center"/>
    </xf>
    <xf numFmtId="2" fontId="24" fillId="82" borderId="0" xfId="0" applyNumberFormat="1" applyFont="1" applyFill="1" applyAlignment="1">
      <alignment horizontal="left" vertical="center"/>
    </xf>
    <xf numFmtId="0" fontId="34" fillId="82" borderId="0" xfId="0" applyFont="1" applyFill="1" applyAlignment="1">
      <alignment horizontal="center" vertical="center"/>
    </xf>
    <xf numFmtId="0" fontId="29" fillId="82" borderId="24" xfId="344" applyFont="1" applyFill="1" applyBorder="1" applyAlignment="1">
      <alignment vertical="top" wrapText="1"/>
      <protection/>
    </xf>
    <xf numFmtId="4" fontId="29" fillId="82" borderId="24" xfId="344" applyNumberFormat="1" applyFont="1" applyFill="1" applyBorder="1" applyAlignment="1">
      <alignment horizontal="center" vertical="top" wrapText="1"/>
      <protection/>
    </xf>
    <xf numFmtId="4" fontId="29" fillId="82" borderId="24" xfId="367" applyNumberFormat="1" applyFont="1" applyFill="1" applyBorder="1" applyAlignment="1">
      <alignment horizontal="center" vertical="top"/>
    </xf>
    <xf numFmtId="4" fontId="29" fillId="82" borderId="24" xfId="367" applyNumberFormat="1" applyFont="1" applyFill="1" applyBorder="1" applyAlignment="1">
      <alignment vertical="top" wrapText="1"/>
    </xf>
    <xf numFmtId="165" fontId="29" fillId="82" borderId="24" xfId="369" applyNumberFormat="1" applyFont="1" applyFill="1" applyBorder="1" applyAlignment="1">
      <alignment vertical="top" wrapText="1"/>
    </xf>
    <xf numFmtId="3" fontId="29" fillId="82" borderId="24" xfId="369" applyNumberFormat="1" applyFont="1" applyFill="1" applyBorder="1" applyAlignment="1">
      <alignment horizontal="center" vertical="center" textRotation="90"/>
    </xf>
    <xf numFmtId="165" fontId="29" fillId="82" borderId="24" xfId="369" applyNumberFormat="1" applyFont="1" applyFill="1" applyBorder="1" applyAlignment="1">
      <alignment horizontal="center" vertical="top"/>
    </xf>
    <xf numFmtId="4" fontId="29" fillId="82" borderId="24" xfId="369" applyNumberFormat="1" applyFont="1" applyFill="1" applyBorder="1" applyAlignment="1">
      <alignment horizontal="center" vertical="top"/>
    </xf>
    <xf numFmtId="3" fontId="31" fillId="82" borderId="24" xfId="369" applyNumberFormat="1" applyFont="1" applyFill="1" applyBorder="1" applyAlignment="1">
      <alignment vertical="top" wrapText="1"/>
    </xf>
    <xf numFmtId="3" fontId="29" fillId="82" borderId="24" xfId="369" applyNumberFormat="1" applyFont="1" applyFill="1" applyBorder="1" applyAlignment="1">
      <alignment vertical="top" wrapText="1"/>
    </xf>
    <xf numFmtId="4" fontId="29" fillId="82" borderId="24" xfId="369" applyNumberFormat="1" applyFont="1" applyFill="1" applyBorder="1" applyAlignment="1">
      <alignment vertical="top" wrapText="1"/>
    </xf>
    <xf numFmtId="165" fontId="29" fillId="82" borderId="24" xfId="378" applyNumberFormat="1" applyFont="1" applyFill="1" applyBorder="1" applyAlignment="1">
      <alignment vertical="top" wrapText="1"/>
    </xf>
    <xf numFmtId="3" fontId="29" fillId="82" borderId="24" xfId="378" applyNumberFormat="1" applyFont="1" applyFill="1" applyBorder="1" applyAlignment="1">
      <alignment horizontal="center" vertical="center" textRotation="90"/>
    </xf>
    <xf numFmtId="165" fontId="29" fillId="82" borderId="24" xfId="378" applyNumberFormat="1" applyFont="1" applyFill="1" applyBorder="1" applyAlignment="1">
      <alignment horizontal="center" vertical="top"/>
    </xf>
    <xf numFmtId="4" fontId="29" fillId="82" borderId="24" xfId="378" applyNumberFormat="1" applyFont="1" applyFill="1" applyBorder="1" applyAlignment="1">
      <alignment horizontal="center" vertical="top"/>
    </xf>
    <xf numFmtId="49" fontId="29" fillId="82" borderId="24" xfId="0" applyNumberFormat="1" applyFont="1" applyFill="1" applyBorder="1" applyAlignment="1">
      <alignment vertical="top" wrapText="1"/>
    </xf>
    <xf numFmtId="3" fontId="29" fillId="82" borderId="24" xfId="367" applyNumberFormat="1" applyFont="1" applyFill="1" applyBorder="1" applyAlignment="1">
      <alignment horizontal="center" vertical="center" textRotation="90"/>
    </xf>
    <xf numFmtId="0" fontId="29" fillId="82" borderId="24" xfId="369" applyNumberFormat="1" applyFont="1" applyFill="1" applyBorder="1" applyAlignment="1">
      <alignment vertical="top" wrapText="1"/>
    </xf>
    <xf numFmtId="2" fontId="30" fillId="82" borderId="24" xfId="0" applyNumberFormat="1" applyFont="1" applyFill="1" applyBorder="1" applyAlignment="1">
      <alignment horizontal="center" vertical="top"/>
    </xf>
    <xf numFmtId="3" fontId="29" fillId="82" borderId="24" xfId="344" applyNumberFormat="1" applyFont="1" applyFill="1" applyBorder="1" applyAlignment="1">
      <alignment horizontal="center" vertical="center" textRotation="90" wrapText="1"/>
      <protection/>
    </xf>
    <xf numFmtId="174" fontId="29" fillId="82" borderId="24" xfId="344" applyNumberFormat="1" applyFont="1" applyFill="1" applyBorder="1" applyAlignment="1">
      <alignment horizontal="center" vertical="top" wrapText="1"/>
      <protection/>
    </xf>
    <xf numFmtId="165" fontId="29" fillId="82" borderId="24" xfId="344" applyNumberFormat="1" applyFont="1" applyFill="1" applyBorder="1" applyAlignment="1">
      <alignment horizontal="center" vertical="top" wrapText="1"/>
      <protection/>
    </xf>
    <xf numFmtId="165" fontId="29" fillId="82" borderId="24" xfId="378" applyNumberFormat="1" applyFont="1" applyFill="1" applyBorder="1" applyAlignment="1">
      <alignment vertical="top"/>
    </xf>
    <xf numFmtId="4" fontId="29" fillId="82" borderId="24" xfId="333" applyNumberFormat="1" applyFont="1" applyFill="1" applyBorder="1" applyAlignment="1">
      <alignment horizontal="center" vertical="top"/>
      <protection/>
    </xf>
    <xf numFmtId="4" fontId="29" fillId="82" borderId="24" xfId="367" applyNumberFormat="1" applyFont="1" applyFill="1" applyBorder="1" applyAlignment="1">
      <alignment horizontal="center" vertical="top" wrapText="1"/>
    </xf>
    <xf numFmtId="0" fontId="37" fillId="82" borderId="24" xfId="0" applyFont="1" applyFill="1" applyBorder="1" applyAlignment="1">
      <alignment horizontal="center" vertical="top" wrapText="1"/>
    </xf>
    <xf numFmtId="0" fontId="46" fillId="82" borderId="0" xfId="0" applyFont="1" applyFill="1" applyAlignment="1">
      <alignment horizontal="center" vertical="center"/>
    </xf>
    <xf numFmtId="3" fontId="29" fillId="82" borderId="24" xfId="344" applyNumberFormat="1" applyFont="1" applyFill="1" applyBorder="1" applyAlignment="1">
      <alignment horizontal="center" vertical="top"/>
      <protection/>
    </xf>
    <xf numFmtId="4" fontId="29" fillId="82" borderId="24" xfId="365" applyNumberFormat="1" applyFont="1" applyFill="1" applyBorder="1" applyAlignment="1">
      <alignment horizontal="center" vertical="center" textRotation="90"/>
    </xf>
    <xf numFmtId="4" fontId="29" fillId="87" borderId="24" xfId="351" applyNumberFormat="1" applyFont="1" applyFill="1" applyBorder="1" applyAlignment="1" applyProtection="1">
      <alignment horizontal="center" vertical="top"/>
      <protection/>
    </xf>
    <xf numFmtId="165" fontId="30" fillId="82" borderId="24" xfId="362" applyNumberFormat="1" applyFont="1" applyFill="1" applyBorder="1" applyAlignment="1" applyProtection="1">
      <alignment horizontal="center" vertical="top"/>
      <protection/>
    </xf>
    <xf numFmtId="165" fontId="29" fillId="87" borderId="24" xfId="362" applyNumberFormat="1" applyFont="1" applyFill="1" applyBorder="1" applyAlignment="1" applyProtection="1">
      <alignment horizontal="center" vertical="top"/>
      <protection/>
    </xf>
    <xf numFmtId="4" fontId="30" fillId="82" borderId="24" xfId="362" applyNumberFormat="1" applyFont="1" applyFill="1" applyBorder="1" applyAlignment="1" applyProtection="1">
      <alignment horizontal="center" vertical="top"/>
      <protection/>
    </xf>
    <xf numFmtId="4" fontId="30" fillId="82" borderId="24" xfId="362" applyNumberFormat="1" applyFont="1" applyFill="1" applyBorder="1" applyAlignment="1" applyProtection="1">
      <alignment horizontal="center" vertical="center"/>
      <protection/>
    </xf>
    <xf numFmtId="4" fontId="29" fillId="82" borderId="24" xfId="369" applyNumberFormat="1" applyFont="1" applyFill="1" applyBorder="1" applyAlignment="1">
      <alignment horizontal="center" vertical="center" textRotation="90"/>
    </xf>
    <xf numFmtId="4" fontId="29" fillId="82" borderId="24" xfId="364" applyNumberFormat="1" applyFont="1" applyFill="1" applyBorder="1" applyAlignment="1">
      <alignment horizontal="center" vertical="top"/>
    </xf>
    <xf numFmtId="4" fontId="29" fillId="82" borderId="24" xfId="378" applyNumberFormat="1" applyFont="1" applyFill="1" applyBorder="1" applyAlignment="1">
      <alignment horizontal="center" vertical="center" textRotation="90"/>
    </xf>
    <xf numFmtId="0" fontId="29" fillId="82" borderId="24" xfId="378" applyNumberFormat="1" applyFont="1" applyFill="1" applyBorder="1" applyAlignment="1">
      <alignment horizontal="center" vertical="center" textRotation="90"/>
    </xf>
    <xf numFmtId="0" fontId="29" fillId="82" borderId="24" xfId="0" applyNumberFormat="1" applyFont="1" applyFill="1" applyBorder="1" applyAlignment="1">
      <alignment horizontal="center" vertical="top" wrapText="1"/>
    </xf>
    <xf numFmtId="165" fontId="29" fillId="82" borderId="24" xfId="0" applyNumberFormat="1" applyFont="1" applyFill="1" applyBorder="1" applyAlignment="1">
      <alignment horizontal="center" vertical="top"/>
    </xf>
    <xf numFmtId="0" fontId="29" fillId="82" borderId="24" xfId="378" applyNumberFormat="1" applyFont="1" applyFill="1" applyBorder="1" applyAlignment="1">
      <alignment horizontal="center" vertical="top"/>
    </xf>
    <xf numFmtId="176" fontId="29" fillId="82" borderId="24" xfId="369" applyNumberFormat="1" applyFont="1" applyFill="1" applyBorder="1" applyAlignment="1">
      <alignment horizontal="center" vertical="top"/>
    </xf>
    <xf numFmtId="4" fontId="29" fillId="82" borderId="24" xfId="383" applyNumberFormat="1" applyFont="1" applyFill="1" applyBorder="1" applyAlignment="1">
      <alignment horizontal="center" vertical="center" textRotation="90"/>
    </xf>
    <xf numFmtId="4" fontId="29" fillId="82" borderId="24" xfId="383" applyNumberFormat="1" applyFont="1" applyFill="1" applyBorder="1" applyAlignment="1">
      <alignment horizontal="center" vertical="top"/>
    </xf>
    <xf numFmtId="4" fontId="29" fillId="82" borderId="24" xfId="367" applyNumberFormat="1" applyFont="1" applyFill="1" applyBorder="1" applyAlignment="1">
      <alignment horizontal="center" vertical="center" textRotation="90"/>
    </xf>
    <xf numFmtId="165" fontId="29" fillId="82" borderId="24" xfId="364" applyNumberFormat="1" applyFont="1" applyFill="1" applyBorder="1" applyAlignment="1">
      <alignment horizontal="center" vertical="top"/>
    </xf>
    <xf numFmtId="4" fontId="29" fillId="82" borderId="24" xfId="364" applyNumberFormat="1" applyFont="1" applyFill="1" applyBorder="1" applyAlignment="1">
      <alignment horizontal="center" vertical="center"/>
    </xf>
    <xf numFmtId="4" fontId="29" fillId="82" borderId="24" xfId="378" applyNumberFormat="1" applyFont="1" applyFill="1" applyBorder="1" applyAlignment="1">
      <alignment horizontal="center" vertical="center" textRotation="90" wrapText="1"/>
    </xf>
    <xf numFmtId="4" fontId="29" fillId="82" borderId="24" xfId="378" applyNumberFormat="1" applyFont="1" applyFill="1" applyBorder="1" applyAlignment="1">
      <alignment horizontal="center" vertical="top" wrapText="1"/>
    </xf>
    <xf numFmtId="4" fontId="29" fillId="82" borderId="24" xfId="381" applyNumberFormat="1" applyFont="1" applyFill="1" applyBorder="1" applyAlignment="1">
      <alignment horizontal="center" vertical="center" textRotation="90"/>
    </xf>
    <xf numFmtId="4" fontId="29" fillId="82" borderId="24" xfId="381" applyNumberFormat="1" applyFont="1" applyFill="1" applyBorder="1" applyAlignment="1">
      <alignment horizontal="center" vertical="top"/>
    </xf>
    <xf numFmtId="165" fontId="29" fillId="82" borderId="24" xfId="381" applyNumberFormat="1" applyFont="1" applyFill="1" applyBorder="1" applyAlignment="1">
      <alignment horizontal="center" vertical="top"/>
    </xf>
    <xf numFmtId="3" fontId="29" fillId="82" borderId="24" xfId="250" applyNumberFormat="1" applyFont="1" applyFill="1" applyBorder="1" applyAlignment="1">
      <alignment horizontal="center" vertical="top"/>
      <protection/>
    </xf>
    <xf numFmtId="3" fontId="29" fillId="82" borderId="24" xfId="374" applyNumberFormat="1" applyFont="1" applyFill="1" applyBorder="1" applyAlignment="1" applyProtection="1">
      <alignment horizontal="center" vertical="center" textRotation="90"/>
      <protection/>
    </xf>
    <xf numFmtId="4" fontId="29" fillId="82" borderId="24" xfId="374" applyNumberFormat="1" applyFont="1" applyFill="1" applyBorder="1" applyAlignment="1" applyProtection="1">
      <alignment horizontal="center" vertical="top"/>
      <protection/>
    </xf>
    <xf numFmtId="3" fontId="29" fillId="82" borderId="24" xfId="0" applyNumberFormat="1" applyFont="1" applyFill="1" applyBorder="1" applyAlignment="1">
      <alignment horizontal="center" vertical="center" textRotation="90"/>
    </xf>
    <xf numFmtId="4" fontId="29" fillId="82" borderId="24" xfId="368" applyNumberFormat="1" applyFont="1" applyFill="1" applyBorder="1" applyAlignment="1">
      <alignment horizontal="center" vertical="top"/>
    </xf>
    <xf numFmtId="3" fontId="29" fillId="82" borderId="24" xfId="364" applyNumberFormat="1" applyFont="1" applyFill="1" applyBorder="1" applyAlignment="1">
      <alignment horizontal="center" vertical="center" textRotation="90"/>
    </xf>
    <xf numFmtId="1" fontId="29" fillId="82" borderId="24" xfId="0" applyNumberFormat="1" applyFont="1" applyFill="1" applyBorder="1" applyAlignment="1">
      <alignment horizontal="center" vertical="center" textRotation="90"/>
    </xf>
    <xf numFmtId="49" fontId="29" fillId="82" borderId="37" xfId="344" applyNumberFormat="1" applyFont="1" applyFill="1" applyBorder="1" applyAlignment="1">
      <alignment horizontal="center" vertical="top" wrapText="1"/>
      <protection/>
    </xf>
    <xf numFmtId="49" fontId="29" fillId="82" borderId="38" xfId="344" applyNumberFormat="1" applyFont="1" applyFill="1" applyBorder="1" applyAlignment="1">
      <alignment horizontal="center" vertical="top" wrapText="1"/>
      <protection/>
    </xf>
    <xf numFmtId="49" fontId="29" fillId="82" borderId="36" xfId="344" applyNumberFormat="1" applyFont="1" applyFill="1" applyBorder="1" applyAlignment="1">
      <alignment horizontal="center" vertical="top" wrapText="1"/>
      <protection/>
    </xf>
    <xf numFmtId="0" fontId="29" fillId="82" borderId="24" xfId="0" applyFont="1" applyFill="1" applyBorder="1" applyAlignment="1">
      <alignment vertical="top"/>
    </xf>
    <xf numFmtId="4" fontId="29" fillId="82" borderId="24" xfId="344" applyNumberFormat="1" applyFont="1" applyFill="1" applyBorder="1" applyAlignment="1">
      <alignment horizontal="center" vertical="center" wrapText="1"/>
      <protection/>
    </xf>
    <xf numFmtId="4" fontId="29" fillId="82" borderId="24" xfId="0" applyNumberFormat="1" applyFont="1" applyFill="1" applyBorder="1" applyAlignment="1">
      <alignment vertical="center" wrapText="1"/>
    </xf>
    <xf numFmtId="0" fontId="29" fillId="82" borderId="24" xfId="0" applyNumberFormat="1" applyFont="1" applyFill="1" applyBorder="1" applyAlignment="1">
      <alignment horizontal="center" vertical="center" textRotation="90"/>
    </xf>
    <xf numFmtId="0" fontId="29" fillId="82" borderId="24" xfId="347" applyFont="1" applyFill="1" applyBorder="1" applyAlignment="1">
      <alignment vertical="top" wrapText="1"/>
      <protection/>
    </xf>
    <xf numFmtId="3" fontId="29" fillId="82" borderId="24" xfId="0" applyNumberFormat="1" applyFont="1" applyFill="1" applyBorder="1" applyAlignment="1">
      <alignment horizontal="center" vertical="center"/>
    </xf>
    <xf numFmtId="0" fontId="29" fillId="82" borderId="24" xfId="0" applyNumberFormat="1" applyFont="1" applyFill="1" applyBorder="1" applyAlignment="1">
      <alignment horizontal="center" vertical="center" textRotation="90" wrapText="1"/>
    </xf>
    <xf numFmtId="2" fontId="29" fillId="82" borderId="24" xfId="0" applyNumberFormat="1" applyFont="1" applyFill="1" applyBorder="1" applyAlignment="1">
      <alignment vertical="distributed" wrapText="1"/>
    </xf>
    <xf numFmtId="0" fontId="29" fillId="82" borderId="24" xfId="333" applyNumberFormat="1" applyFont="1" applyFill="1" applyBorder="1" applyAlignment="1">
      <alignment horizontal="center" vertical="center" textRotation="90"/>
      <protection/>
    </xf>
    <xf numFmtId="3" fontId="29" fillId="82" borderId="24" xfId="344" applyNumberFormat="1" applyFont="1" applyFill="1" applyBorder="1" applyAlignment="1">
      <alignment horizontal="center" vertical="top" wrapText="1" shrinkToFit="1"/>
      <protection/>
    </xf>
    <xf numFmtId="4" fontId="29" fillId="82" borderId="24" xfId="308" applyNumberFormat="1" applyFont="1" applyFill="1" applyBorder="1" applyAlignment="1">
      <alignment horizontal="center" vertical="center" wrapText="1"/>
    </xf>
    <xf numFmtId="0" fontId="29" fillId="82" borderId="24" xfId="333" applyFont="1" applyFill="1" applyBorder="1" applyAlignment="1">
      <alignment horizontal="center" vertical="top"/>
      <protection/>
    </xf>
    <xf numFmtId="0" fontId="29" fillId="86" borderId="24" xfId="250" applyFont="1" applyFill="1" applyBorder="1" applyAlignment="1">
      <alignment vertical="top" wrapText="1"/>
      <protection/>
    </xf>
    <xf numFmtId="174" fontId="29" fillId="82" borderId="24" xfId="344" applyNumberFormat="1" applyFont="1" applyFill="1" applyBorder="1" applyAlignment="1">
      <alignment horizontal="center" vertical="center" wrapText="1"/>
      <protection/>
    </xf>
    <xf numFmtId="4" fontId="29" fillId="82" borderId="24" xfId="341" applyNumberFormat="1" applyFont="1" applyFill="1" applyBorder="1" applyAlignment="1">
      <alignment horizontal="center" vertical="center"/>
      <protection/>
    </xf>
    <xf numFmtId="0" fontId="29" fillId="82" borderId="24" xfId="341" applyFont="1" applyFill="1" applyBorder="1" applyAlignment="1">
      <alignment horizontal="center" vertical="top" wrapText="1"/>
      <protection/>
    </xf>
    <xf numFmtId="4" fontId="29" fillId="82" borderId="24" xfId="341" applyNumberFormat="1" applyFont="1" applyFill="1" applyBorder="1" applyAlignment="1">
      <alignment vertical="center" wrapText="1"/>
      <protection/>
    </xf>
    <xf numFmtId="0" fontId="29" fillId="82" borderId="24" xfId="341" applyNumberFormat="1" applyFont="1" applyFill="1" applyBorder="1" applyAlignment="1">
      <alignment horizontal="center" vertical="center" textRotation="90"/>
      <protection/>
    </xf>
    <xf numFmtId="0" fontId="30" fillId="82" borderId="25" xfId="0" applyFont="1" applyFill="1" applyBorder="1" applyAlignment="1">
      <alignment vertical="top" wrapText="1"/>
    </xf>
    <xf numFmtId="4" fontId="29" fillId="82" borderId="27" xfId="0" applyNumberFormat="1" applyFont="1" applyFill="1" applyBorder="1" applyAlignment="1">
      <alignment vertical="center" wrapText="1"/>
    </xf>
    <xf numFmtId="3" fontId="29" fillId="82" borderId="27" xfId="0" applyNumberFormat="1" applyFont="1" applyFill="1" applyBorder="1" applyAlignment="1">
      <alignment horizontal="center" vertical="center" textRotation="90"/>
    </xf>
    <xf numFmtId="0" fontId="29" fillId="82" borderId="27" xfId="0" applyFont="1" applyFill="1" applyBorder="1" applyAlignment="1">
      <alignment horizontal="left" vertical="center" wrapText="1"/>
    </xf>
    <xf numFmtId="0" fontId="29" fillId="82" borderId="25" xfId="344" applyFont="1" applyFill="1" applyBorder="1" applyAlignment="1">
      <alignment vertical="top" wrapText="1"/>
      <protection/>
    </xf>
    <xf numFmtId="0" fontId="31" fillId="82" borderId="24" xfId="344" applyFont="1" applyFill="1" applyBorder="1" applyAlignment="1">
      <alignment horizontal="center" vertical="top"/>
      <protection/>
    </xf>
    <xf numFmtId="4" fontId="31" fillId="82" borderId="27" xfId="0" applyNumberFormat="1" applyFont="1" applyFill="1" applyBorder="1" applyAlignment="1">
      <alignment horizontal="left" vertical="center" wrapText="1"/>
    </xf>
    <xf numFmtId="4" fontId="30" fillId="82" borderId="24" xfId="0" applyNumberFormat="1" applyFont="1" applyFill="1" applyBorder="1" applyAlignment="1">
      <alignment horizontal="center"/>
    </xf>
    <xf numFmtId="4" fontId="34" fillId="82" borderId="0" xfId="0" applyNumberFormat="1" applyFont="1" applyFill="1" applyAlignment="1">
      <alignment/>
    </xf>
    <xf numFmtId="3" fontId="31" fillId="82" borderId="27" xfId="0" applyNumberFormat="1" applyFont="1" applyFill="1" applyBorder="1" applyAlignment="1">
      <alignment horizontal="center" vertical="center" textRotation="90"/>
    </xf>
    <xf numFmtId="4" fontId="37" fillId="82" borderId="24" xfId="0" applyNumberFormat="1" applyFont="1" applyFill="1" applyBorder="1" applyAlignment="1">
      <alignment horizontal="center"/>
    </xf>
    <xf numFmtId="4" fontId="29" fillId="82" borderId="27" xfId="0" applyNumberFormat="1" applyFont="1" applyFill="1" applyBorder="1" applyAlignment="1">
      <alignment horizontal="left" vertical="center" wrapText="1"/>
    </xf>
    <xf numFmtId="0" fontId="30" fillId="82" borderId="24" xfId="342" applyFont="1" applyFill="1" applyBorder="1" applyAlignment="1">
      <alignment horizontal="left" vertical="top" wrapText="1"/>
      <protection/>
    </xf>
    <xf numFmtId="3" fontId="29" fillId="82" borderId="24" xfId="342" applyNumberFormat="1" applyFont="1" applyFill="1" applyBorder="1" applyAlignment="1">
      <alignment horizontal="center" vertical="top"/>
      <protection/>
    </xf>
    <xf numFmtId="3" fontId="30" fillId="82" borderId="24" xfId="0" applyNumberFormat="1" applyFont="1" applyFill="1" applyBorder="1" applyAlignment="1">
      <alignment vertical="top"/>
    </xf>
    <xf numFmtId="0" fontId="35" fillId="82" borderId="0" xfId="0" applyFont="1" applyFill="1" applyAlignment="1">
      <alignment/>
    </xf>
    <xf numFmtId="0" fontId="37" fillId="82" borderId="24" xfId="342" applyFont="1" applyFill="1" applyBorder="1" applyAlignment="1">
      <alignment horizontal="center" vertical="top" wrapText="1"/>
      <protection/>
    </xf>
    <xf numFmtId="49" fontId="30" fillId="82" borderId="40" xfId="343" applyNumberFormat="1" applyFont="1" applyFill="1" applyBorder="1" applyAlignment="1">
      <alignment vertical="top" wrapText="1"/>
      <protection/>
    </xf>
    <xf numFmtId="49" fontId="30" fillId="82" borderId="41" xfId="343" applyNumberFormat="1" applyFont="1" applyFill="1" applyBorder="1" applyAlignment="1">
      <alignment vertical="top" wrapText="1"/>
      <protection/>
    </xf>
    <xf numFmtId="49" fontId="30" fillId="82" borderId="42" xfId="343" applyNumberFormat="1" applyFont="1" applyFill="1" applyBorder="1" applyAlignment="1">
      <alignment vertical="top" wrapText="1"/>
      <protection/>
    </xf>
    <xf numFmtId="4" fontId="29" fillId="82" borderId="24" xfId="342" applyNumberFormat="1" applyFont="1" applyFill="1" applyBorder="1" applyAlignment="1">
      <alignment horizontal="center" vertical="center" wrapText="1"/>
      <protection/>
    </xf>
    <xf numFmtId="49" fontId="30" fillId="82" borderId="31" xfId="343" applyNumberFormat="1" applyFont="1" applyFill="1" applyBorder="1" applyAlignment="1">
      <alignment vertical="top" wrapText="1"/>
      <protection/>
    </xf>
    <xf numFmtId="49" fontId="30" fillId="82" borderId="0" xfId="343" applyNumberFormat="1" applyFont="1" applyFill="1" applyBorder="1" applyAlignment="1">
      <alignment vertical="top" wrapText="1"/>
      <protection/>
    </xf>
    <xf numFmtId="49" fontId="30" fillId="82" borderId="32" xfId="343" applyNumberFormat="1" applyFont="1" applyFill="1" applyBorder="1" applyAlignment="1">
      <alignment vertical="top" wrapText="1"/>
      <protection/>
    </xf>
    <xf numFmtId="0" fontId="29" fillId="82" borderId="30" xfId="342" applyFont="1" applyFill="1" applyBorder="1" applyAlignment="1">
      <alignment vertical="top" wrapText="1"/>
      <protection/>
    </xf>
    <xf numFmtId="3" fontId="30" fillId="82" borderId="24" xfId="0" applyNumberFormat="1" applyFont="1" applyFill="1" applyBorder="1" applyAlignment="1">
      <alignment horizontal="center" vertical="top"/>
    </xf>
    <xf numFmtId="165" fontId="30" fillId="82" borderId="24" xfId="0" applyNumberFormat="1" applyFont="1" applyFill="1" applyBorder="1" applyAlignment="1">
      <alignment horizontal="center" vertical="top" wrapText="1"/>
    </xf>
    <xf numFmtId="0" fontId="29" fillId="82" borderId="26" xfId="342" applyFont="1" applyFill="1" applyBorder="1" applyAlignment="1">
      <alignment horizontal="center" vertical="top" wrapText="1"/>
      <protection/>
    </xf>
    <xf numFmtId="0" fontId="29" fillId="82" borderId="34" xfId="342" applyFont="1" applyFill="1" applyBorder="1" applyAlignment="1">
      <alignment horizontal="center" vertical="top" wrapText="1"/>
      <protection/>
    </xf>
    <xf numFmtId="165" fontId="31" fillId="82" borderId="34" xfId="342" applyNumberFormat="1" applyFont="1" applyFill="1" applyBorder="1" applyAlignment="1">
      <alignment horizontal="center" vertical="top"/>
      <protection/>
    </xf>
    <xf numFmtId="0" fontId="30" fillId="82" borderId="34" xfId="0" applyFont="1" applyFill="1" applyBorder="1" applyAlignment="1">
      <alignment horizontal="center" vertical="top" wrapText="1"/>
    </xf>
    <xf numFmtId="0" fontId="30" fillId="82" borderId="26" xfId="0" applyFont="1" applyFill="1" applyBorder="1" applyAlignment="1">
      <alignment vertical="top" wrapText="1"/>
    </xf>
    <xf numFmtId="49" fontId="37" fillId="82" borderId="24" xfId="343" applyNumberFormat="1" applyFont="1" applyFill="1" applyBorder="1" applyAlignment="1">
      <alignment horizontal="center" vertical="top" wrapText="1"/>
      <protection/>
    </xf>
    <xf numFmtId="3" fontId="37" fillId="82" borderId="24" xfId="0" applyNumberFormat="1" applyFont="1" applyFill="1" applyBorder="1" applyAlignment="1">
      <alignment horizontal="center" vertical="top"/>
    </xf>
    <xf numFmtId="0" fontId="29" fillId="82" borderId="24" xfId="342" applyFont="1" applyFill="1" applyBorder="1" applyAlignment="1">
      <alignment horizontal="center" vertical="center" wrapText="1"/>
      <protection/>
    </xf>
    <xf numFmtId="0" fontId="29" fillId="82" borderId="24" xfId="342" applyFont="1" applyFill="1" applyBorder="1" applyAlignment="1">
      <alignment horizontal="left" vertical="top" wrapText="1"/>
      <protection/>
    </xf>
    <xf numFmtId="0" fontId="29" fillId="82" borderId="24" xfId="0" applyFont="1" applyFill="1" applyBorder="1" applyAlignment="1">
      <alignment horizontal="left" vertical="top" wrapText="1"/>
    </xf>
    <xf numFmtId="0" fontId="30" fillId="82" borderId="24" xfId="0" applyFont="1" applyFill="1" applyBorder="1" applyAlignment="1">
      <alignment horizontal="center" vertical="top" wrapText="1"/>
    </xf>
    <xf numFmtId="4" fontId="29" fillId="82" borderId="24" xfId="362" applyNumberFormat="1" applyFont="1" applyFill="1" applyBorder="1" applyAlignment="1">
      <alignment horizontal="center" vertical="center" wrapText="1"/>
    </xf>
    <xf numFmtId="0" fontId="29" fillId="82" borderId="24" xfId="0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vertical="top" wrapText="1"/>
    </xf>
    <xf numFmtId="4" fontId="30" fillId="82" borderId="24" xfId="0" applyNumberFormat="1" applyFont="1" applyFill="1" applyBorder="1" applyAlignment="1">
      <alignment horizontal="center" vertical="center"/>
    </xf>
    <xf numFmtId="0" fontId="30" fillId="82" borderId="24" xfId="344" applyFont="1" applyFill="1" applyBorder="1" applyAlignment="1">
      <alignment vertical="top" wrapText="1"/>
      <protection/>
    </xf>
    <xf numFmtId="4" fontId="29" fillId="82" borderId="24" xfId="344" applyNumberFormat="1" applyFont="1" applyFill="1" applyBorder="1" applyAlignment="1">
      <alignment horizontal="center" vertical="top" wrapText="1"/>
      <protection/>
    </xf>
    <xf numFmtId="4" fontId="29" fillId="82" borderId="24" xfId="0" applyNumberFormat="1" applyFont="1" applyFill="1" applyBorder="1" applyAlignment="1">
      <alignment vertical="top" wrapText="1"/>
    </xf>
    <xf numFmtId="0" fontId="71" fillId="82" borderId="24" xfId="0" applyFont="1" applyFill="1" applyBorder="1" applyAlignment="1">
      <alignment vertical="top" wrapText="1"/>
    </xf>
    <xf numFmtId="0" fontId="30" fillId="82" borderId="24" xfId="0" applyFont="1" applyFill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4" fontId="29" fillId="82" borderId="24" xfId="369" applyNumberFormat="1" applyFont="1" applyFill="1" applyBorder="1" applyAlignment="1">
      <alignment vertical="top" wrapText="1"/>
    </xf>
    <xf numFmtId="49" fontId="31" fillId="21" borderId="24" xfId="344" applyNumberFormat="1" applyFont="1" applyFill="1" applyBorder="1" applyAlignment="1">
      <alignment horizontal="center" vertical="top" wrapText="1"/>
      <protection/>
    </xf>
    <xf numFmtId="0" fontId="30" fillId="21" borderId="24" xfId="0" applyFont="1" applyFill="1" applyBorder="1" applyAlignment="1">
      <alignment horizontal="center" vertical="top" wrapText="1"/>
    </xf>
    <xf numFmtId="0" fontId="30" fillId="82" borderId="24" xfId="0" applyFont="1" applyFill="1" applyBorder="1" applyAlignment="1">
      <alignment vertical="top" wrapText="1"/>
    </xf>
    <xf numFmtId="0" fontId="30" fillId="0" borderId="24" xfId="0" applyFont="1" applyBorder="1" applyAlignment="1">
      <alignment horizontal="center" vertical="top" wrapText="1"/>
    </xf>
    <xf numFmtId="0" fontId="29" fillId="82" borderId="24" xfId="0" applyFont="1" applyFill="1" applyBorder="1" applyAlignment="1">
      <alignment horizontal="center" vertical="top" wrapText="1"/>
    </xf>
    <xf numFmtId="4" fontId="29" fillId="0" borderId="24" xfId="369" applyNumberFormat="1" applyFont="1" applyFill="1" applyBorder="1" applyAlignment="1">
      <alignment vertical="top" wrapText="1"/>
    </xf>
    <xf numFmtId="0" fontId="31" fillId="32" borderId="33" xfId="0" applyFont="1" applyFill="1" applyBorder="1" applyAlignment="1">
      <alignment horizontal="center" vertical="center" wrapText="1"/>
    </xf>
    <xf numFmtId="0" fontId="31" fillId="32" borderId="34" xfId="0" applyFont="1" applyFill="1" applyBorder="1" applyAlignment="1">
      <alignment horizontal="center" vertical="center" wrapText="1"/>
    </xf>
    <xf numFmtId="0" fontId="31" fillId="32" borderId="26" xfId="0" applyFont="1" applyFill="1" applyBorder="1" applyAlignment="1">
      <alignment horizontal="center" vertical="center" wrapText="1"/>
    </xf>
    <xf numFmtId="0" fontId="31" fillId="19" borderId="33" xfId="0" applyFont="1" applyFill="1" applyBorder="1" applyAlignment="1">
      <alignment horizontal="center" vertical="center" wrapText="1"/>
    </xf>
    <xf numFmtId="0" fontId="31" fillId="19" borderId="34" xfId="0" applyFont="1" applyFill="1" applyBorder="1" applyAlignment="1">
      <alignment horizontal="center" vertical="center" wrapText="1"/>
    </xf>
    <xf numFmtId="0" fontId="31" fillId="19" borderId="26" xfId="0" applyFont="1" applyFill="1" applyBorder="1" applyAlignment="1">
      <alignment horizontal="center" vertical="center" wrapText="1"/>
    </xf>
    <xf numFmtId="4" fontId="30" fillId="82" borderId="24" xfId="0" applyNumberFormat="1" applyFont="1" applyFill="1" applyBorder="1" applyAlignment="1">
      <alignment horizontal="center" vertical="center"/>
    </xf>
    <xf numFmtId="0" fontId="29" fillId="12" borderId="33" xfId="347" applyFont="1" applyFill="1" applyBorder="1" applyAlignment="1">
      <alignment horizontal="center" vertical="center" wrapText="1"/>
      <protection/>
    </xf>
    <xf numFmtId="0" fontId="29" fillId="12" borderId="34" xfId="347" applyFont="1" applyFill="1" applyBorder="1" applyAlignment="1">
      <alignment horizontal="center" vertical="center" wrapText="1"/>
      <protection/>
    </xf>
    <xf numFmtId="0" fontId="29" fillId="12" borderId="26" xfId="347" applyFont="1" applyFill="1" applyBorder="1" applyAlignment="1">
      <alignment horizontal="center" vertical="center" wrapText="1"/>
      <protection/>
    </xf>
    <xf numFmtId="0" fontId="30" fillId="82" borderId="24" xfId="0" applyFont="1" applyFill="1" applyBorder="1" applyAlignment="1">
      <alignment horizontal="center" vertical="top" wrapText="1"/>
    </xf>
    <xf numFmtId="0" fontId="31" fillId="19" borderId="24" xfId="342" applyFont="1" applyFill="1" applyBorder="1" applyAlignment="1">
      <alignment horizontal="center" vertical="center" wrapText="1"/>
      <protection/>
    </xf>
    <xf numFmtId="0" fontId="29" fillId="3" borderId="24" xfId="344" applyFont="1" applyFill="1" applyBorder="1" applyAlignment="1">
      <alignment horizontal="left" vertical="top" wrapText="1"/>
      <protection/>
    </xf>
    <xf numFmtId="0" fontId="31" fillId="32" borderId="24" xfId="344" applyFont="1" applyFill="1" applyBorder="1" applyAlignment="1">
      <alignment horizontal="center" vertical="center" wrapText="1"/>
      <protection/>
    </xf>
    <xf numFmtId="49" fontId="29" fillId="82" borderId="24" xfId="0" applyNumberFormat="1" applyFont="1" applyFill="1" applyBorder="1" applyAlignment="1">
      <alignment horizontal="center" vertical="top" wrapText="1"/>
    </xf>
    <xf numFmtId="0" fontId="29" fillId="82" borderId="24" xfId="0" applyFont="1" applyFill="1" applyBorder="1" applyAlignment="1">
      <alignment vertical="top" wrapText="1"/>
    </xf>
    <xf numFmtId="0" fontId="30" fillId="82" borderId="24" xfId="344" applyFont="1" applyFill="1" applyBorder="1" applyAlignment="1">
      <alignment vertical="top" wrapText="1"/>
      <protection/>
    </xf>
    <xf numFmtId="0" fontId="30" fillId="0" borderId="24" xfId="0" applyFont="1" applyFill="1" applyBorder="1" applyAlignment="1">
      <alignment horizontal="center" vertical="top" wrapText="1"/>
    </xf>
    <xf numFmtId="0" fontId="29" fillId="0" borderId="24" xfId="344" applyFont="1" applyFill="1" applyBorder="1" applyAlignment="1">
      <alignment horizontal="left" vertical="top" wrapText="1"/>
      <protection/>
    </xf>
    <xf numFmtId="2" fontId="29" fillId="82" borderId="24" xfId="0" applyNumberFormat="1" applyFont="1" applyFill="1" applyBorder="1" applyAlignment="1">
      <alignment vertical="top" wrapText="1"/>
    </xf>
    <xf numFmtId="0" fontId="30" fillId="3" borderId="24" xfId="344" applyFont="1" applyFill="1" applyBorder="1" applyAlignment="1">
      <alignment horizontal="left" vertical="top" wrapText="1"/>
      <protection/>
    </xf>
    <xf numFmtId="49" fontId="31" fillId="0" borderId="24" xfId="344" applyNumberFormat="1" applyFont="1" applyFill="1" applyBorder="1" applyAlignment="1">
      <alignment horizontal="center" vertical="top" wrapText="1"/>
      <protection/>
    </xf>
    <xf numFmtId="4" fontId="29" fillId="82" borderId="24" xfId="0" applyNumberFormat="1" applyFont="1" applyFill="1" applyBorder="1" applyAlignment="1">
      <alignment vertical="top" wrapText="1"/>
    </xf>
    <xf numFmtId="0" fontId="29" fillId="82" borderId="24" xfId="344" applyFont="1" applyFill="1" applyBorder="1" applyAlignment="1">
      <alignment vertical="top" wrapText="1"/>
      <protection/>
    </xf>
    <xf numFmtId="165" fontId="29" fillId="82" borderId="24" xfId="0" applyNumberFormat="1" applyFont="1" applyFill="1" applyBorder="1" applyAlignment="1">
      <alignment vertical="top" wrapText="1"/>
    </xf>
    <xf numFmtId="0" fontId="31" fillId="15" borderId="24" xfId="342" applyFont="1" applyFill="1" applyBorder="1" applyAlignment="1">
      <alignment horizontal="left" vertical="center" wrapText="1"/>
      <protection/>
    </xf>
    <xf numFmtId="49" fontId="29" fillId="0" borderId="24" xfId="344" applyNumberFormat="1" applyFont="1" applyFill="1" applyBorder="1" applyAlignment="1">
      <alignment horizontal="center" vertical="top" wrapText="1"/>
      <protection/>
    </xf>
    <xf numFmtId="0" fontId="31" fillId="0" borderId="24" xfId="342" applyFont="1" applyBorder="1" applyAlignment="1">
      <alignment horizontal="center" vertical="center" wrapText="1"/>
      <protection/>
    </xf>
    <xf numFmtId="4" fontId="29" fillId="82" borderId="24" xfId="344" applyNumberFormat="1" applyFont="1" applyFill="1" applyBorder="1" applyAlignment="1">
      <alignment horizontal="center" vertical="top" wrapText="1"/>
      <protection/>
    </xf>
    <xf numFmtId="0" fontId="37" fillId="82" borderId="24" xfId="0" applyFont="1" applyFill="1" applyBorder="1" applyAlignment="1">
      <alignment horizontal="center" vertical="top" wrapText="1"/>
    </xf>
    <xf numFmtId="165" fontId="29" fillId="82" borderId="24" xfId="342" applyNumberFormat="1" applyFont="1" applyFill="1" applyBorder="1" applyAlignment="1">
      <alignment horizontal="center" vertical="top" wrapText="1"/>
      <protection/>
    </xf>
    <xf numFmtId="0" fontId="29" fillId="82" borderId="24" xfId="0" applyFont="1" applyFill="1" applyBorder="1" applyAlignment="1">
      <alignment horizontal="left" vertical="top" wrapText="1"/>
    </xf>
    <xf numFmtId="0" fontId="31" fillId="3" borderId="40" xfId="0" applyFont="1" applyFill="1" applyBorder="1" applyAlignment="1">
      <alignment horizontal="center" vertical="top" wrapText="1"/>
    </xf>
    <xf numFmtId="0" fontId="31" fillId="3" borderId="41" xfId="0" applyFont="1" applyFill="1" applyBorder="1" applyAlignment="1">
      <alignment horizontal="center" vertical="top" wrapText="1"/>
    </xf>
    <xf numFmtId="0" fontId="31" fillId="3" borderId="42" xfId="0" applyFont="1" applyFill="1" applyBorder="1" applyAlignment="1">
      <alignment horizontal="center" vertical="top" wrapText="1"/>
    </xf>
    <xf numFmtId="0" fontId="29" fillId="82" borderId="25" xfId="0" applyFont="1" applyFill="1" applyBorder="1" applyAlignment="1">
      <alignment horizontal="left" vertical="top" wrapText="1"/>
    </xf>
    <xf numFmtId="0" fontId="29" fillId="82" borderId="30" xfId="0" applyFont="1" applyFill="1" applyBorder="1" applyAlignment="1">
      <alignment horizontal="left" vertical="top" wrapText="1"/>
    </xf>
    <xf numFmtId="0" fontId="29" fillId="82" borderId="27" xfId="0" applyFont="1" applyFill="1" applyBorder="1" applyAlignment="1">
      <alignment horizontal="left" vertical="top" wrapText="1"/>
    </xf>
    <xf numFmtId="49" fontId="31" fillId="82" borderId="24" xfId="0" applyNumberFormat="1" applyFont="1" applyFill="1" applyBorder="1" applyAlignment="1">
      <alignment horizontal="center" vertical="top" wrapText="1"/>
    </xf>
    <xf numFmtId="0" fontId="29" fillId="82" borderId="24" xfId="333" applyFont="1" applyFill="1" applyBorder="1" applyAlignment="1">
      <alignment horizontal="left" vertical="top" wrapText="1"/>
      <protection/>
    </xf>
    <xf numFmtId="49" fontId="31" fillId="3" borderId="24" xfId="333" applyNumberFormat="1" applyFont="1" applyFill="1" applyBorder="1" applyAlignment="1">
      <alignment horizontal="center" vertical="top" wrapText="1"/>
      <protection/>
    </xf>
    <xf numFmtId="0" fontId="31" fillId="82" borderId="24" xfId="333" applyFont="1" applyFill="1" applyBorder="1" applyAlignment="1">
      <alignment horizontal="center" vertical="top" wrapText="1"/>
      <protection/>
    </xf>
    <xf numFmtId="4" fontId="29" fillId="3" borderId="24" xfId="333" applyNumberFormat="1" applyFont="1" applyFill="1" applyBorder="1" applyAlignment="1">
      <alignment horizontal="center" vertical="center" textRotation="90" wrapText="1"/>
      <protection/>
    </xf>
    <xf numFmtId="0" fontId="29" fillId="82" borderId="24" xfId="333" applyFont="1" applyFill="1" applyBorder="1" applyAlignment="1">
      <alignment vertical="top" wrapText="1"/>
      <protection/>
    </xf>
    <xf numFmtId="3" fontId="31" fillId="82" borderId="24" xfId="333" applyNumberFormat="1" applyFont="1" applyFill="1" applyBorder="1" applyAlignment="1">
      <alignment horizontal="center" vertical="top" wrapText="1"/>
      <protection/>
    </xf>
    <xf numFmtId="0" fontId="29" fillId="82" borderId="24" xfId="333" applyFont="1" applyFill="1" applyBorder="1" applyAlignment="1">
      <alignment horizontal="center" vertical="top" wrapText="1"/>
      <protection/>
    </xf>
    <xf numFmtId="4" fontId="31" fillId="82" borderId="24" xfId="333" applyNumberFormat="1" applyFont="1" applyFill="1" applyBorder="1" applyAlignment="1">
      <alignment horizontal="center" vertical="top" wrapText="1"/>
      <protection/>
    </xf>
    <xf numFmtId="4" fontId="31" fillId="82" borderId="24" xfId="362" applyNumberFormat="1" applyFont="1" applyFill="1" applyBorder="1" applyAlignment="1">
      <alignment horizontal="center" vertical="top" wrapText="1"/>
    </xf>
    <xf numFmtId="0" fontId="31" fillId="82" borderId="24" xfId="333" applyFont="1" applyFill="1" applyBorder="1" applyAlignment="1">
      <alignment horizontal="left" vertical="top" wrapText="1"/>
      <protection/>
    </xf>
    <xf numFmtId="165" fontId="31" fillId="82" borderId="24" xfId="333" applyNumberFormat="1" applyFont="1" applyFill="1" applyBorder="1" applyAlignment="1">
      <alignment horizontal="center" vertical="top" wrapText="1"/>
      <protection/>
    </xf>
    <xf numFmtId="0" fontId="29" fillId="82" borderId="24" xfId="342" applyFont="1" applyFill="1" applyBorder="1" applyAlignment="1">
      <alignment horizontal="center" vertical="top" wrapText="1"/>
      <protection/>
    </xf>
    <xf numFmtId="0" fontId="71" fillId="0" borderId="24" xfId="0" applyFont="1" applyBorder="1" applyAlignment="1">
      <alignment horizontal="left" vertical="top" wrapText="1"/>
    </xf>
    <xf numFmtId="4" fontId="30" fillId="82" borderId="25" xfId="0" applyNumberFormat="1" applyFont="1" applyFill="1" applyBorder="1" applyAlignment="1">
      <alignment horizontal="center" vertical="center"/>
    </xf>
    <xf numFmtId="4" fontId="30" fillId="82" borderId="27" xfId="0" applyNumberFormat="1" applyFont="1" applyFill="1" applyBorder="1" applyAlignment="1">
      <alignment horizontal="center" vertical="center"/>
    </xf>
    <xf numFmtId="4" fontId="30" fillId="0" borderId="25" xfId="0" applyNumberFormat="1" applyFont="1" applyBorder="1" applyAlignment="1">
      <alignment horizontal="center" vertical="center"/>
    </xf>
    <xf numFmtId="4" fontId="30" fillId="0" borderId="27" xfId="0" applyNumberFormat="1" applyFont="1" applyBorder="1" applyAlignment="1">
      <alignment horizontal="center" vertical="center"/>
    </xf>
    <xf numFmtId="0" fontId="31" fillId="82" borderId="24" xfId="342" applyFont="1" applyFill="1" applyBorder="1" applyAlignment="1">
      <alignment horizontal="left" vertical="top" wrapText="1"/>
      <protection/>
    </xf>
    <xf numFmtId="165" fontId="31" fillId="34" borderId="24" xfId="342" applyNumberFormat="1" applyFont="1" applyFill="1" applyBorder="1" applyAlignment="1">
      <alignment horizontal="center" vertical="center"/>
      <protection/>
    </xf>
    <xf numFmtId="4" fontId="31" fillId="34" borderId="24" xfId="342" applyNumberFormat="1" applyFont="1" applyFill="1" applyBorder="1" applyAlignment="1">
      <alignment horizontal="center" vertical="center"/>
      <protection/>
    </xf>
    <xf numFmtId="0" fontId="29" fillId="34" borderId="24" xfId="342" applyFont="1" applyFill="1" applyBorder="1" applyAlignment="1">
      <alignment horizontal="center" vertical="center" textRotation="90"/>
      <protection/>
    </xf>
    <xf numFmtId="49" fontId="37" fillId="34" borderId="24" xfId="342" applyNumberFormat="1" applyFont="1" applyFill="1" applyBorder="1" applyAlignment="1">
      <alignment horizontal="center" vertical="center" wrapText="1"/>
      <protection/>
    </xf>
    <xf numFmtId="0" fontId="31" fillId="34" borderId="25" xfId="342" applyFont="1" applyFill="1" applyBorder="1" applyAlignment="1">
      <alignment vertical="top" wrapText="1"/>
      <protection/>
    </xf>
    <xf numFmtId="0" fontId="31" fillId="34" borderId="27" xfId="342" applyFont="1" applyFill="1" applyBorder="1" applyAlignment="1">
      <alignment vertical="top" wrapText="1"/>
      <protection/>
    </xf>
    <xf numFmtId="4" fontId="31" fillId="34" borderId="24" xfId="342" applyNumberFormat="1" applyFont="1" applyFill="1" applyBorder="1" applyAlignment="1">
      <alignment horizontal="center" vertical="center" wrapText="1"/>
      <protection/>
    </xf>
    <xf numFmtId="0" fontId="29" fillId="34" borderId="24" xfId="342" applyFont="1" applyFill="1" applyBorder="1" applyAlignment="1">
      <alignment horizontal="center" vertical="center" wrapText="1"/>
      <protection/>
    </xf>
    <xf numFmtId="0" fontId="37" fillId="34" borderId="25" xfId="342" applyFont="1" applyFill="1" applyBorder="1" applyAlignment="1">
      <alignment horizontal="left" vertical="top" wrapText="1"/>
      <protection/>
    </xf>
    <xf numFmtId="0" fontId="37" fillId="34" borderId="27" xfId="342" applyFont="1" applyFill="1" applyBorder="1" applyAlignment="1">
      <alignment horizontal="left" vertical="top" wrapText="1"/>
      <protection/>
    </xf>
    <xf numFmtId="0" fontId="37" fillId="82" borderId="24" xfId="342" applyFont="1" applyFill="1" applyBorder="1" applyAlignment="1">
      <alignment horizontal="center" vertical="top" wrapText="1"/>
      <protection/>
    </xf>
    <xf numFmtId="4" fontId="31" fillId="82" borderId="24" xfId="342" applyNumberFormat="1" applyFont="1" applyFill="1" applyBorder="1" applyAlignment="1">
      <alignment horizontal="center" vertical="top" wrapText="1"/>
      <protection/>
    </xf>
    <xf numFmtId="0" fontId="29" fillId="82" borderId="24" xfId="342" applyFont="1" applyFill="1" applyBorder="1" applyAlignment="1">
      <alignment horizontal="left" vertical="top" wrapText="1"/>
      <protection/>
    </xf>
    <xf numFmtId="0" fontId="71" fillId="0" borderId="24" xfId="0" applyFont="1" applyBorder="1" applyAlignment="1">
      <alignment wrapText="1"/>
    </xf>
    <xf numFmtId="0" fontId="71" fillId="0" borderId="24" xfId="0" applyFont="1" applyBorder="1" applyAlignment="1">
      <alignment vertical="top" wrapText="1"/>
    </xf>
    <xf numFmtId="4" fontId="29" fillId="82" borderId="24" xfId="362" applyNumberFormat="1" applyFont="1" applyFill="1" applyBorder="1" applyAlignment="1">
      <alignment horizontal="center" vertical="center" wrapText="1"/>
    </xf>
    <xf numFmtId="164" fontId="29" fillId="82" borderId="24" xfId="362" applyFont="1" applyFill="1" applyBorder="1" applyAlignment="1">
      <alignment horizontal="center" vertical="center" wrapText="1"/>
    </xf>
    <xf numFmtId="0" fontId="37" fillId="22" borderId="24" xfId="0" applyFont="1" applyFill="1" applyBorder="1" applyAlignment="1">
      <alignment horizontal="center" vertical="top" wrapText="1"/>
    </xf>
    <xf numFmtId="49" fontId="29" fillId="0" borderId="40" xfId="344" applyNumberFormat="1" applyFont="1" applyFill="1" applyBorder="1" applyAlignment="1">
      <alignment horizontal="center" vertical="top" wrapText="1"/>
      <protection/>
    </xf>
    <xf numFmtId="49" fontId="29" fillId="0" borderId="41" xfId="344" applyNumberFormat="1" applyFont="1" applyFill="1" applyBorder="1" applyAlignment="1">
      <alignment horizontal="center" vertical="top" wrapText="1"/>
      <protection/>
    </xf>
    <xf numFmtId="49" fontId="29" fillId="0" borderId="42" xfId="344" applyNumberFormat="1" applyFont="1" applyFill="1" applyBorder="1" applyAlignment="1">
      <alignment horizontal="center" vertical="top" wrapText="1"/>
      <protection/>
    </xf>
    <xf numFmtId="49" fontId="29" fillId="0" borderId="31" xfId="344" applyNumberFormat="1" applyFont="1" applyFill="1" applyBorder="1" applyAlignment="1">
      <alignment horizontal="center" vertical="top" wrapText="1"/>
      <protection/>
    </xf>
    <xf numFmtId="49" fontId="29" fillId="0" borderId="0" xfId="344" applyNumberFormat="1" applyFont="1" applyFill="1" applyBorder="1" applyAlignment="1">
      <alignment horizontal="center" vertical="top" wrapText="1"/>
      <protection/>
    </xf>
    <xf numFmtId="49" fontId="29" fillId="0" borderId="32" xfId="344" applyNumberFormat="1" applyFont="1" applyFill="1" applyBorder="1" applyAlignment="1">
      <alignment horizontal="center" vertical="top" wrapText="1"/>
      <protection/>
    </xf>
    <xf numFmtId="49" fontId="29" fillId="0" borderId="37" xfId="344" applyNumberFormat="1" applyFont="1" applyFill="1" applyBorder="1" applyAlignment="1">
      <alignment horizontal="center" vertical="top" wrapText="1"/>
      <protection/>
    </xf>
    <xf numFmtId="49" fontId="29" fillId="0" borderId="38" xfId="344" applyNumberFormat="1" applyFont="1" applyFill="1" applyBorder="1" applyAlignment="1">
      <alignment horizontal="center" vertical="top" wrapText="1"/>
      <protection/>
    </xf>
    <xf numFmtId="49" fontId="29" fillId="0" borderId="36" xfId="344" applyNumberFormat="1" applyFont="1" applyFill="1" applyBorder="1" applyAlignment="1">
      <alignment horizontal="center" vertical="top" wrapText="1"/>
      <protection/>
    </xf>
    <xf numFmtId="0" fontId="29" fillId="82" borderId="24" xfId="342" applyFont="1" applyFill="1" applyBorder="1" applyAlignment="1">
      <alignment horizontal="center" vertical="center" wrapText="1"/>
      <protection/>
    </xf>
    <xf numFmtId="165" fontId="3" fillId="0" borderId="37" xfId="342" applyNumberFormat="1" applyFont="1" applyBorder="1" applyAlignment="1">
      <alignment horizontal="center" vertical="center" wrapText="1"/>
      <protection/>
    </xf>
    <xf numFmtId="165" fontId="3" fillId="0" borderId="38" xfId="342" applyNumberFormat="1" applyFont="1" applyBorder="1" applyAlignment="1">
      <alignment horizontal="center" vertical="center" wrapText="1"/>
      <protection/>
    </xf>
    <xf numFmtId="49" fontId="31" fillId="0" borderId="24" xfId="342" applyNumberFormat="1" applyFont="1" applyBorder="1" applyAlignment="1">
      <alignment horizontal="center" vertical="center" wrapText="1"/>
      <protection/>
    </xf>
    <xf numFmtId="4" fontId="31" fillId="0" borderId="24" xfId="342" applyNumberFormat="1" applyFont="1" applyBorder="1" applyAlignment="1">
      <alignment horizontal="center" vertical="center" wrapText="1"/>
      <protection/>
    </xf>
    <xf numFmtId="0" fontId="31" fillId="83" borderId="24" xfId="0" applyFont="1" applyFill="1" applyBorder="1" applyAlignment="1">
      <alignment horizontal="center" vertical="center" wrapText="1"/>
    </xf>
    <xf numFmtId="0" fontId="29" fillId="12" borderId="24" xfId="0" applyFont="1" applyFill="1" applyBorder="1" applyAlignment="1">
      <alignment horizontal="center" vertical="top"/>
    </xf>
    <xf numFmtId="4" fontId="31" fillId="82" borderId="24" xfId="362" applyNumberFormat="1" applyFont="1" applyFill="1" applyBorder="1" applyAlignment="1">
      <alignment horizontal="center" vertical="center" wrapText="1"/>
    </xf>
    <xf numFmtId="0" fontId="44" fillId="0" borderId="24" xfId="342" applyFont="1" applyBorder="1" applyAlignment="1">
      <alignment vertical="top" wrapText="1"/>
      <protection/>
    </xf>
    <xf numFmtId="0" fontId="31" fillId="0" borderId="24" xfId="342" applyFont="1" applyFill="1" applyBorder="1" applyAlignment="1">
      <alignment vertical="top" wrapText="1"/>
      <protection/>
    </xf>
    <xf numFmtId="0" fontId="37" fillId="0" borderId="2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1" fillId="19" borderId="33" xfId="333" applyFont="1" applyFill="1" applyBorder="1" applyAlignment="1">
      <alignment horizontal="center" vertical="center" wrapText="1"/>
      <protection/>
    </xf>
    <xf numFmtId="0" fontId="31" fillId="19" borderId="34" xfId="333" applyFont="1" applyFill="1" applyBorder="1" applyAlignment="1">
      <alignment horizontal="center" vertical="center" wrapText="1"/>
      <protection/>
    </xf>
    <xf numFmtId="0" fontId="31" fillId="82" borderId="24" xfId="342" applyFont="1" applyFill="1" applyBorder="1" applyAlignment="1">
      <alignment vertical="top" wrapText="1"/>
      <protection/>
    </xf>
    <xf numFmtId="165" fontId="6" fillId="0" borderId="0" xfId="0" applyNumberFormat="1" applyFont="1" applyAlignment="1">
      <alignment horizontal="right" vertical="center"/>
    </xf>
    <xf numFmtId="0" fontId="31" fillId="15" borderId="33" xfId="342" applyFont="1" applyFill="1" applyBorder="1" applyAlignment="1">
      <alignment horizontal="left" vertical="center" wrapText="1"/>
      <protection/>
    </xf>
    <xf numFmtId="0" fontId="31" fillId="15" borderId="34" xfId="342" applyFont="1" applyFill="1" applyBorder="1" applyAlignment="1">
      <alignment horizontal="left" vertical="center" wrapText="1"/>
      <protection/>
    </xf>
    <xf numFmtId="0" fontId="31" fillId="15" borderId="26" xfId="342" applyFont="1" applyFill="1" applyBorder="1" applyAlignment="1">
      <alignment horizontal="left" vertical="center" wrapText="1"/>
      <protection/>
    </xf>
    <xf numFmtId="0" fontId="31" fillId="35" borderId="33" xfId="342" applyFont="1" applyFill="1" applyBorder="1" applyAlignment="1">
      <alignment horizontal="center" vertical="center" wrapText="1"/>
      <protection/>
    </xf>
    <xf numFmtId="0" fontId="31" fillId="35" borderId="34" xfId="342" applyFont="1" applyFill="1" applyBorder="1" applyAlignment="1">
      <alignment horizontal="center" vertical="center" wrapText="1"/>
      <protection/>
    </xf>
    <xf numFmtId="0" fontId="31" fillId="35" borderId="26" xfId="342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7" fillId="0" borderId="33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165" fontId="31" fillId="0" borderId="33" xfId="342" applyNumberFormat="1" applyFont="1" applyBorder="1" applyAlignment="1">
      <alignment horizontal="center" vertical="center" wrapText="1"/>
      <protection/>
    </xf>
    <xf numFmtId="165" fontId="31" fillId="0" borderId="26" xfId="342" applyNumberFormat="1" applyFont="1" applyBorder="1" applyAlignment="1">
      <alignment horizontal="center" vertical="center" wrapText="1"/>
      <protection/>
    </xf>
    <xf numFmtId="2" fontId="29" fillId="34" borderId="25" xfId="342" applyNumberFormat="1" applyFont="1" applyFill="1" applyBorder="1" applyAlignment="1">
      <alignment horizontal="center" vertical="center" wrapText="1"/>
      <protection/>
    </xf>
    <xf numFmtId="2" fontId="29" fillId="34" borderId="27" xfId="342" applyNumberFormat="1" applyFont="1" applyFill="1" applyBorder="1" applyAlignment="1">
      <alignment horizontal="center" vertical="center" wrapText="1"/>
      <protection/>
    </xf>
    <xf numFmtId="165" fontId="29" fillId="3" borderId="25" xfId="0" applyNumberFormat="1" applyFont="1" applyFill="1" applyBorder="1" applyAlignment="1">
      <alignment horizontal="left" vertical="top" wrapText="1"/>
    </xf>
    <xf numFmtId="165" fontId="29" fillId="82" borderId="30" xfId="0" applyNumberFormat="1" applyFont="1" applyFill="1" applyBorder="1" applyAlignment="1">
      <alignment horizontal="left" vertical="top" wrapText="1"/>
    </xf>
    <xf numFmtId="0" fontId="71" fillId="0" borderId="25" xfId="0" applyFont="1" applyBorder="1" applyAlignment="1">
      <alignment horizontal="left" vertical="top" wrapText="1"/>
    </xf>
    <xf numFmtId="0" fontId="71" fillId="0" borderId="30" xfId="0" applyFont="1" applyBorder="1" applyAlignment="1">
      <alignment horizontal="left" vertical="top" wrapText="1"/>
    </xf>
    <xf numFmtId="0" fontId="71" fillId="0" borderId="27" xfId="0" applyFont="1" applyBorder="1" applyAlignment="1">
      <alignment horizontal="left" vertical="top" wrapText="1"/>
    </xf>
    <xf numFmtId="0" fontId="29" fillId="3" borderId="25" xfId="344" applyFont="1" applyFill="1" applyBorder="1" applyAlignment="1">
      <alignment horizontal="left" vertical="top" wrapText="1"/>
      <protection/>
    </xf>
    <xf numFmtId="0" fontId="29" fillId="82" borderId="27" xfId="344" applyFont="1" applyFill="1" applyBorder="1" applyAlignment="1">
      <alignment horizontal="left" vertical="top" wrapText="1"/>
      <protection/>
    </xf>
    <xf numFmtId="49" fontId="29" fillId="3" borderId="40" xfId="0" applyNumberFormat="1" applyFont="1" applyFill="1" applyBorder="1" applyAlignment="1">
      <alignment horizontal="center" vertical="top" wrapText="1"/>
    </xf>
    <xf numFmtId="49" fontId="29" fillId="3" borderId="41" xfId="0" applyNumberFormat="1" applyFont="1" applyFill="1" applyBorder="1" applyAlignment="1">
      <alignment horizontal="center" vertical="top" wrapText="1"/>
    </xf>
    <xf numFmtId="49" fontId="29" fillId="3" borderId="42" xfId="0" applyNumberFormat="1" applyFont="1" applyFill="1" applyBorder="1" applyAlignment="1">
      <alignment horizontal="center" vertical="top" wrapText="1"/>
    </xf>
    <xf numFmtId="49" fontId="29" fillId="3" borderId="37" xfId="0" applyNumberFormat="1" applyFont="1" applyFill="1" applyBorder="1" applyAlignment="1">
      <alignment horizontal="center" vertical="top" wrapText="1"/>
    </xf>
    <xf numFmtId="49" fontId="29" fillId="3" borderId="38" xfId="0" applyNumberFormat="1" applyFont="1" applyFill="1" applyBorder="1" applyAlignment="1">
      <alignment horizontal="center" vertical="top" wrapText="1"/>
    </xf>
    <xf numFmtId="49" fontId="29" fillId="3" borderId="36" xfId="0" applyNumberFormat="1" applyFont="1" applyFill="1" applyBorder="1" applyAlignment="1">
      <alignment horizontal="center" vertical="top" wrapText="1"/>
    </xf>
    <xf numFmtId="49" fontId="31" fillId="34" borderId="25" xfId="342" applyNumberFormat="1" applyFont="1" applyFill="1" applyBorder="1" applyAlignment="1">
      <alignment horizontal="center" vertical="center" wrapText="1"/>
      <protection/>
    </xf>
    <xf numFmtId="49" fontId="31" fillId="34" borderId="27" xfId="342" applyNumberFormat="1" applyFont="1" applyFill="1" applyBorder="1" applyAlignment="1">
      <alignment horizontal="center" vertical="center" wrapText="1"/>
      <protection/>
    </xf>
    <xf numFmtId="0" fontId="29" fillId="3" borderId="30" xfId="344" applyFont="1" applyFill="1" applyBorder="1" applyAlignment="1">
      <alignment horizontal="left" vertical="top" wrapText="1"/>
      <protection/>
    </xf>
    <xf numFmtId="2" fontId="29" fillId="82" borderId="25" xfId="341" applyNumberFormat="1" applyFont="1" applyFill="1" applyBorder="1" applyAlignment="1">
      <alignment horizontal="center" vertical="center" wrapText="1"/>
      <protection/>
    </xf>
    <xf numFmtId="2" fontId="29" fillId="82" borderId="30" xfId="341" applyNumberFormat="1" applyFont="1" applyFill="1" applyBorder="1" applyAlignment="1">
      <alignment horizontal="center" vertical="center" wrapText="1"/>
      <protection/>
    </xf>
    <xf numFmtId="2" fontId="29" fillId="82" borderId="27" xfId="341" applyNumberFormat="1" applyFont="1" applyFill="1" applyBorder="1" applyAlignment="1">
      <alignment horizontal="center" vertical="center" wrapText="1"/>
      <protection/>
    </xf>
    <xf numFmtId="0" fontId="29" fillId="82" borderId="25" xfId="342" applyFont="1" applyFill="1" applyBorder="1" applyAlignment="1">
      <alignment horizontal="left" vertical="top" wrapText="1"/>
      <protection/>
    </xf>
    <xf numFmtId="0" fontId="29" fillId="82" borderId="30" xfId="342" applyFont="1" applyFill="1" applyBorder="1" applyAlignment="1">
      <alignment horizontal="left" vertical="top" wrapText="1"/>
      <protection/>
    </xf>
    <xf numFmtId="0" fontId="29" fillId="82" borderId="25" xfId="342" applyFont="1" applyFill="1" applyBorder="1" applyAlignment="1">
      <alignment vertical="top" wrapText="1"/>
      <protection/>
    </xf>
    <xf numFmtId="0" fontId="29" fillId="82" borderId="30" xfId="342" applyFont="1" applyFill="1" applyBorder="1" applyAlignment="1">
      <alignment vertical="top" wrapText="1"/>
      <protection/>
    </xf>
    <xf numFmtId="165" fontId="29" fillId="82" borderId="26" xfId="342" applyNumberFormat="1" applyFont="1" applyFill="1" applyBorder="1" applyAlignment="1">
      <alignment horizontal="center" vertical="top" wrapText="1"/>
      <protection/>
    </xf>
    <xf numFmtId="0" fontId="30" fillId="82" borderId="25" xfId="0" applyFont="1" applyFill="1" applyBorder="1" applyAlignment="1">
      <alignment horizontal="left" vertical="top" wrapText="1"/>
    </xf>
    <xf numFmtId="0" fontId="30" fillId="82" borderId="27" xfId="0" applyFont="1" applyFill="1" applyBorder="1" applyAlignment="1">
      <alignment horizontal="left" vertical="top" wrapText="1"/>
    </xf>
    <xf numFmtId="0" fontId="29" fillId="82" borderId="25" xfId="333" applyFont="1" applyFill="1" applyBorder="1" applyAlignment="1">
      <alignment horizontal="center" vertical="center" textRotation="90" wrapText="1"/>
      <protection/>
    </xf>
    <xf numFmtId="0" fontId="29" fillId="82" borderId="27" xfId="333" applyFont="1" applyFill="1" applyBorder="1" applyAlignment="1">
      <alignment horizontal="center" vertical="center" textRotation="90" wrapText="1"/>
      <protection/>
    </xf>
    <xf numFmtId="0" fontId="31" fillId="34" borderId="25" xfId="342" applyFont="1" applyFill="1" applyBorder="1" applyAlignment="1">
      <alignment horizontal="left" vertical="top" wrapText="1"/>
      <protection/>
    </xf>
    <xf numFmtId="0" fontId="31" fillId="34" borderId="27" xfId="342" applyFont="1" applyFill="1" applyBorder="1" applyAlignment="1">
      <alignment horizontal="left" vertical="top" wrapText="1"/>
      <protection/>
    </xf>
    <xf numFmtId="49" fontId="30" fillId="82" borderId="24" xfId="343" applyNumberFormat="1" applyFont="1" applyFill="1" applyBorder="1" applyAlignment="1">
      <alignment horizontal="center" vertical="top" wrapText="1"/>
      <protection/>
    </xf>
    <xf numFmtId="0" fontId="37" fillId="0" borderId="40" xfId="0" applyFont="1" applyBorder="1" applyAlignment="1">
      <alignment horizontal="center" wrapText="1"/>
    </xf>
    <xf numFmtId="0" fontId="37" fillId="0" borderId="41" xfId="0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32" xfId="0" applyFont="1" applyBorder="1" applyAlignment="1">
      <alignment horizontal="center" wrapText="1"/>
    </xf>
    <xf numFmtId="0" fontId="37" fillId="0" borderId="37" xfId="0" applyFont="1" applyBorder="1" applyAlignment="1">
      <alignment horizontal="center" wrapText="1"/>
    </xf>
    <xf numFmtId="0" fontId="37" fillId="0" borderId="38" xfId="0" applyFont="1" applyBorder="1" applyAlignment="1">
      <alignment horizontal="center" wrapText="1"/>
    </xf>
    <xf numFmtId="0" fontId="37" fillId="0" borderId="36" xfId="0" applyFont="1" applyBorder="1" applyAlignment="1">
      <alignment horizontal="center" wrapText="1"/>
    </xf>
    <xf numFmtId="4" fontId="37" fillId="34" borderId="25" xfId="0" applyNumberFormat="1" applyFont="1" applyFill="1" applyBorder="1" applyAlignment="1">
      <alignment horizontal="center" vertical="center"/>
    </xf>
    <xf numFmtId="4" fontId="37" fillId="34" borderId="27" xfId="0" applyNumberFormat="1" applyFont="1" applyFill="1" applyBorder="1" applyAlignment="1">
      <alignment horizontal="center" vertical="center"/>
    </xf>
    <xf numFmtId="0" fontId="31" fillId="34" borderId="25" xfId="342" applyFont="1" applyFill="1" applyBorder="1" applyAlignment="1">
      <alignment horizontal="center" vertical="top"/>
      <protection/>
    </xf>
    <xf numFmtId="0" fontId="31" fillId="34" borderId="27" xfId="342" applyFont="1" applyFill="1" applyBorder="1" applyAlignment="1">
      <alignment horizontal="center" vertical="top"/>
      <protection/>
    </xf>
    <xf numFmtId="49" fontId="31" fillId="34" borderId="25" xfId="344" applyNumberFormat="1" applyFont="1" applyFill="1" applyBorder="1" applyAlignment="1">
      <alignment horizontal="center" vertical="center" wrapText="1"/>
      <protection/>
    </xf>
    <xf numFmtId="49" fontId="31" fillId="34" borderId="27" xfId="344" applyNumberFormat="1" applyFont="1" applyFill="1" applyBorder="1" applyAlignment="1">
      <alignment horizontal="center" vertical="center" wrapText="1"/>
      <protection/>
    </xf>
    <xf numFmtId="4" fontId="30" fillId="34" borderId="25" xfId="0" applyNumberFormat="1" applyFont="1" applyFill="1" applyBorder="1" applyAlignment="1">
      <alignment horizontal="center" vertical="center"/>
    </xf>
    <xf numFmtId="4" fontId="30" fillId="34" borderId="27" xfId="0" applyNumberFormat="1" applyFont="1" applyFill="1" applyBorder="1" applyAlignment="1">
      <alignment horizontal="center" vertical="center"/>
    </xf>
    <xf numFmtId="49" fontId="31" fillId="82" borderId="40" xfId="344" applyNumberFormat="1" applyFont="1" applyFill="1" applyBorder="1" applyAlignment="1">
      <alignment horizontal="center" vertical="center" wrapText="1"/>
      <protection/>
    </xf>
    <xf numFmtId="49" fontId="31" fillId="82" borderId="41" xfId="344" applyNumberFormat="1" applyFont="1" applyFill="1" applyBorder="1" applyAlignment="1">
      <alignment horizontal="center" vertical="center" wrapText="1"/>
      <protection/>
    </xf>
    <xf numFmtId="49" fontId="31" fillId="82" borderId="42" xfId="344" applyNumberFormat="1" applyFont="1" applyFill="1" applyBorder="1" applyAlignment="1">
      <alignment horizontal="center" vertical="center" wrapText="1"/>
      <protection/>
    </xf>
    <xf numFmtId="49" fontId="31" fillId="82" borderId="31" xfId="344" applyNumberFormat="1" applyFont="1" applyFill="1" applyBorder="1" applyAlignment="1">
      <alignment horizontal="center" vertical="center" wrapText="1"/>
      <protection/>
    </xf>
    <xf numFmtId="49" fontId="31" fillId="82" borderId="0" xfId="344" applyNumberFormat="1" applyFont="1" applyFill="1" applyBorder="1" applyAlignment="1">
      <alignment horizontal="center" vertical="center" wrapText="1"/>
      <protection/>
    </xf>
    <xf numFmtId="49" fontId="31" fillId="82" borderId="32" xfId="344" applyNumberFormat="1" applyFont="1" applyFill="1" applyBorder="1" applyAlignment="1">
      <alignment horizontal="center" vertical="center" wrapText="1"/>
      <protection/>
    </xf>
    <xf numFmtId="49" fontId="31" fillId="82" borderId="37" xfId="344" applyNumberFormat="1" applyFont="1" applyFill="1" applyBorder="1" applyAlignment="1">
      <alignment horizontal="center" vertical="center" wrapText="1"/>
      <protection/>
    </xf>
    <xf numFmtId="49" fontId="31" fillId="82" borderId="38" xfId="344" applyNumberFormat="1" applyFont="1" applyFill="1" applyBorder="1" applyAlignment="1">
      <alignment horizontal="center" vertical="center" wrapText="1"/>
      <protection/>
    </xf>
    <xf numFmtId="49" fontId="31" fillId="82" borderId="36" xfId="344" applyNumberFormat="1" applyFont="1" applyFill="1" applyBorder="1" applyAlignment="1">
      <alignment horizontal="center" vertical="center" wrapText="1"/>
      <protection/>
    </xf>
    <xf numFmtId="4" fontId="29" fillId="82" borderId="24" xfId="365" applyNumberFormat="1" applyFont="1" applyFill="1" applyBorder="1" applyAlignment="1">
      <alignment vertical="top" wrapText="1"/>
    </xf>
    <xf numFmtId="4" fontId="29" fillId="82" borderId="24" xfId="378" applyNumberFormat="1" applyFont="1" applyFill="1" applyBorder="1" applyAlignment="1">
      <alignment vertical="top" wrapText="1"/>
    </xf>
    <xf numFmtId="0" fontId="29" fillId="82" borderId="24" xfId="365" applyNumberFormat="1" applyFont="1" applyFill="1" applyBorder="1" applyAlignment="1">
      <alignment vertical="top" wrapText="1"/>
    </xf>
    <xf numFmtId="0" fontId="29" fillId="82" borderId="24" xfId="0" applyNumberFormat="1" applyFont="1" applyFill="1" applyBorder="1" applyAlignment="1">
      <alignment vertical="top" wrapText="1"/>
    </xf>
    <xf numFmtId="49" fontId="29" fillId="82" borderId="24" xfId="365" applyNumberFormat="1" applyFont="1" applyFill="1" applyBorder="1" applyAlignment="1">
      <alignment vertical="top" wrapText="1"/>
    </xf>
    <xf numFmtId="0" fontId="29" fillId="86" borderId="24" xfId="250" applyFont="1" applyFill="1" applyBorder="1" applyAlignment="1">
      <alignment vertical="top" wrapText="1"/>
      <protection/>
    </xf>
    <xf numFmtId="4" fontId="29" fillId="82" borderId="24" xfId="374" applyNumberFormat="1" applyFont="1" applyFill="1" applyBorder="1" applyAlignment="1" applyProtection="1">
      <alignment vertical="top" wrapText="1"/>
      <protection/>
    </xf>
    <xf numFmtId="49" fontId="29" fillId="82" borderId="24" xfId="378" applyNumberFormat="1" applyFont="1" applyFill="1" applyBorder="1" applyAlignment="1">
      <alignment vertical="top" wrapText="1"/>
    </xf>
    <xf numFmtId="0" fontId="29" fillId="82" borderId="24" xfId="344" applyFont="1" applyFill="1" applyBorder="1" applyAlignment="1">
      <alignment horizontal="left" vertical="top" wrapText="1"/>
      <protection/>
    </xf>
    <xf numFmtId="4" fontId="29" fillId="82" borderId="24" xfId="381" applyNumberFormat="1" applyFont="1" applyFill="1" applyBorder="1" applyAlignment="1">
      <alignment vertical="top" wrapText="1"/>
    </xf>
    <xf numFmtId="0" fontId="31" fillId="82" borderId="24" xfId="0" applyFont="1" applyFill="1" applyBorder="1" applyAlignment="1">
      <alignment vertical="top" wrapText="1"/>
    </xf>
    <xf numFmtId="4" fontId="29" fillId="82" borderId="24" xfId="383" applyNumberFormat="1" applyFont="1" applyFill="1" applyBorder="1" applyAlignment="1">
      <alignment vertical="top" wrapText="1"/>
    </xf>
    <xf numFmtId="4" fontId="29" fillId="82" borderId="24" xfId="369" applyNumberFormat="1" applyFont="1" applyFill="1" applyBorder="1" applyAlignment="1">
      <alignment horizontal="left" vertical="top" wrapText="1"/>
    </xf>
    <xf numFmtId="4" fontId="29" fillId="82" borderId="24" xfId="378" applyNumberFormat="1" applyFont="1" applyFill="1" applyBorder="1" applyAlignment="1">
      <alignment horizontal="left" vertical="top" wrapText="1"/>
    </xf>
    <xf numFmtId="4" fontId="29" fillId="82" borderId="24" xfId="365" applyNumberFormat="1" applyFont="1" applyFill="1" applyBorder="1" applyAlignment="1">
      <alignment horizontal="left" vertical="top" wrapText="1"/>
    </xf>
    <xf numFmtId="4" fontId="29" fillId="82" borderId="24" xfId="369" applyNumberFormat="1" applyFont="1" applyFill="1" applyBorder="1" applyAlignment="1">
      <alignment horizontal="left" vertical="top"/>
    </xf>
    <xf numFmtId="4" fontId="30" fillId="3" borderId="30" xfId="0" applyNumberFormat="1" applyFont="1" applyFill="1" applyBorder="1" applyAlignment="1">
      <alignment horizontal="center" vertical="center"/>
    </xf>
    <xf numFmtId="4" fontId="30" fillId="0" borderId="30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top" wrapText="1"/>
    </xf>
    <xf numFmtId="0" fontId="29" fillId="0" borderId="24" xfId="0" applyFont="1" applyBorder="1" applyAlignment="1">
      <alignment horizontal="left" vertical="top" wrapText="1"/>
    </xf>
    <xf numFmtId="165" fontId="29" fillId="3" borderId="25" xfId="0" applyNumberFormat="1" applyFont="1" applyFill="1" applyBorder="1" applyAlignment="1">
      <alignment horizontal="left" vertical="top"/>
    </xf>
    <xf numFmtId="165" fontId="29" fillId="3" borderId="27" xfId="0" applyNumberFormat="1" applyFont="1" applyFill="1" applyBorder="1" applyAlignment="1">
      <alignment horizontal="left" vertical="top"/>
    </xf>
    <xf numFmtId="0" fontId="29" fillId="0" borderId="24" xfId="342" applyFont="1" applyBorder="1" applyAlignment="1">
      <alignment vertical="top" wrapText="1"/>
      <protection/>
    </xf>
    <xf numFmtId="0" fontId="31" fillId="19" borderId="33" xfId="342" applyFont="1" applyFill="1" applyBorder="1" applyAlignment="1">
      <alignment horizontal="center" vertical="top" wrapText="1"/>
      <protection/>
    </xf>
    <xf numFmtId="0" fontId="31" fillId="19" borderId="34" xfId="342" applyFont="1" applyFill="1" applyBorder="1" applyAlignment="1">
      <alignment horizontal="center" vertical="top" wrapText="1"/>
      <protection/>
    </xf>
    <xf numFmtId="0" fontId="31" fillId="19" borderId="26" xfId="342" applyFont="1" applyFill="1" applyBorder="1" applyAlignment="1">
      <alignment horizontal="center" vertical="top" wrapText="1"/>
      <protection/>
    </xf>
    <xf numFmtId="165" fontId="29" fillId="82" borderId="25" xfId="0" applyNumberFormat="1" applyFont="1" applyFill="1" applyBorder="1" applyAlignment="1">
      <alignment horizontal="left" vertical="top" wrapText="1"/>
    </xf>
    <xf numFmtId="0" fontId="29" fillId="82" borderId="40" xfId="0" applyFont="1" applyFill="1" applyBorder="1" applyAlignment="1">
      <alignment horizontal="center" vertical="top" wrapText="1"/>
    </xf>
    <xf numFmtId="0" fontId="29" fillId="82" borderId="41" xfId="0" applyFont="1" applyFill="1" applyBorder="1" applyAlignment="1">
      <alignment horizontal="center" vertical="top" wrapText="1"/>
    </xf>
    <xf numFmtId="0" fontId="29" fillId="82" borderId="42" xfId="0" applyFont="1" applyFill="1" applyBorder="1" applyAlignment="1">
      <alignment horizontal="center" vertical="top" wrapText="1"/>
    </xf>
    <xf numFmtId="0" fontId="29" fillId="82" borderId="31" xfId="0" applyFont="1" applyFill="1" applyBorder="1" applyAlignment="1">
      <alignment horizontal="center" vertical="top" wrapText="1"/>
    </xf>
    <xf numFmtId="0" fontId="29" fillId="82" borderId="0" xfId="0" applyFont="1" applyFill="1" applyBorder="1" applyAlignment="1">
      <alignment horizontal="center" vertical="top" wrapText="1"/>
    </xf>
    <xf numFmtId="0" fontId="29" fillId="82" borderId="32" xfId="0" applyFont="1" applyFill="1" applyBorder="1" applyAlignment="1">
      <alignment horizontal="center" vertical="top" wrapText="1"/>
    </xf>
    <xf numFmtId="165" fontId="29" fillId="82" borderId="27" xfId="0" applyNumberFormat="1" applyFont="1" applyFill="1" applyBorder="1" applyAlignment="1">
      <alignment horizontal="left" vertical="top" wrapText="1"/>
    </xf>
    <xf numFmtId="0" fontId="29" fillId="82" borderId="37" xfId="0" applyFont="1" applyFill="1" applyBorder="1" applyAlignment="1">
      <alignment horizontal="center" vertical="top" wrapText="1"/>
    </xf>
    <xf numFmtId="0" fontId="29" fillId="82" borderId="38" xfId="0" applyFont="1" applyFill="1" applyBorder="1" applyAlignment="1">
      <alignment horizontal="center" vertical="top" wrapText="1"/>
    </xf>
    <xf numFmtId="0" fontId="29" fillId="82" borderId="36" xfId="0" applyFont="1" applyFill="1" applyBorder="1" applyAlignment="1">
      <alignment horizontal="center" vertical="top" wrapText="1"/>
    </xf>
    <xf numFmtId="0" fontId="31" fillId="82" borderId="40" xfId="0" applyFont="1" applyFill="1" applyBorder="1" applyAlignment="1">
      <alignment horizontal="center" vertical="top" wrapText="1"/>
    </xf>
    <xf numFmtId="0" fontId="31" fillId="82" borderId="41" xfId="0" applyFont="1" applyFill="1" applyBorder="1" applyAlignment="1">
      <alignment horizontal="center" vertical="top" wrapText="1"/>
    </xf>
    <xf numFmtId="0" fontId="31" fillId="82" borderId="42" xfId="0" applyFont="1" applyFill="1" applyBorder="1" applyAlignment="1">
      <alignment horizontal="center" vertical="top" wrapText="1"/>
    </xf>
    <xf numFmtId="0" fontId="37" fillId="82" borderId="40" xfId="342" applyFont="1" applyFill="1" applyBorder="1" applyAlignment="1">
      <alignment horizontal="center" vertical="top" wrapText="1"/>
      <protection/>
    </xf>
    <xf numFmtId="0" fontId="37" fillId="82" borderId="41" xfId="342" applyFont="1" applyFill="1" applyBorder="1" applyAlignment="1">
      <alignment horizontal="center" vertical="top" wrapText="1"/>
      <protection/>
    </xf>
    <xf numFmtId="0" fontId="37" fillId="82" borderId="42" xfId="342" applyFont="1" applyFill="1" applyBorder="1" applyAlignment="1">
      <alignment horizontal="center" vertical="top" wrapText="1"/>
      <protection/>
    </xf>
    <xf numFmtId="0" fontId="37" fillId="82" borderId="31" xfId="342" applyFont="1" applyFill="1" applyBorder="1" applyAlignment="1">
      <alignment horizontal="center" vertical="top" wrapText="1"/>
      <protection/>
    </xf>
    <xf numFmtId="0" fontId="37" fillId="82" borderId="0" xfId="342" applyFont="1" applyFill="1" applyBorder="1" applyAlignment="1">
      <alignment horizontal="center" vertical="top" wrapText="1"/>
      <protection/>
    </xf>
    <xf numFmtId="0" fontId="37" fillId="82" borderId="32" xfId="342" applyFont="1" applyFill="1" applyBorder="1" applyAlignment="1">
      <alignment horizontal="center" vertical="top" wrapText="1"/>
      <protection/>
    </xf>
    <xf numFmtId="0" fontId="37" fillId="82" borderId="37" xfId="342" applyFont="1" applyFill="1" applyBorder="1" applyAlignment="1">
      <alignment horizontal="center" vertical="top" wrapText="1"/>
      <protection/>
    </xf>
    <xf numFmtId="0" fontId="37" fillId="82" borderId="38" xfId="342" applyFont="1" applyFill="1" applyBorder="1" applyAlignment="1">
      <alignment horizontal="center" vertical="top" wrapText="1"/>
      <protection/>
    </xf>
    <xf numFmtId="0" fontId="37" fillId="82" borderId="36" xfId="342" applyFont="1" applyFill="1" applyBorder="1" applyAlignment="1">
      <alignment horizontal="center" vertical="top" wrapText="1"/>
      <protection/>
    </xf>
    <xf numFmtId="0" fontId="31" fillId="82" borderId="25" xfId="333" applyFont="1" applyFill="1" applyBorder="1" applyAlignment="1">
      <alignment horizontal="left" vertical="top" wrapText="1"/>
      <protection/>
    </xf>
    <xf numFmtId="0" fontId="31" fillId="82" borderId="30" xfId="333" applyFont="1" applyFill="1" applyBorder="1" applyAlignment="1">
      <alignment horizontal="left" vertical="top" wrapText="1"/>
      <protection/>
    </xf>
    <xf numFmtId="0" fontId="31" fillId="82" borderId="27" xfId="333" applyFont="1" applyFill="1" applyBorder="1" applyAlignment="1">
      <alignment horizontal="left" vertical="top" wrapText="1"/>
      <protection/>
    </xf>
    <xf numFmtId="49" fontId="31" fillId="82" borderId="40" xfId="0" applyNumberFormat="1" applyFont="1" applyFill="1" applyBorder="1" applyAlignment="1">
      <alignment horizontal="center" vertical="top" wrapText="1"/>
    </xf>
    <xf numFmtId="49" fontId="31" fillId="82" borderId="41" xfId="0" applyNumberFormat="1" applyFont="1" applyFill="1" applyBorder="1" applyAlignment="1">
      <alignment horizontal="center" vertical="top" wrapText="1"/>
    </xf>
    <xf numFmtId="49" fontId="31" fillId="82" borderId="42" xfId="0" applyNumberFormat="1" applyFont="1" applyFill="1" applyBorder="1" applyAlignment="1">
      <alignment horizontal="center" vertical="top" wrapText="1"/>
    </xf>
    <xf numFmtId="49" fontId="31" fillId="82" borderId="31" xfId="0" applyNumberFormat="1" applyFont="1" applyFill="1" applyBorder="1" applyAlignment="1">
      <alignment horizontal="center" vertical="top" wrapText="1"/>
    </xf>
    <xf numFmtId="49" fontId="31" fillId="82" borderId="0" xfId="0" applyNumberFormat="1" applyFont="1" applyFill="1" applyBorder="1" applyAlignment="1">
      <alignment horizontal="center" vertical="top" wrapText="1"/>
    </xf>
    <xf numFmtId="49" fontId="31" fillId="82" borderId="32" xfId="0" applyNumberFormat="1" applyFont="1" applyFill="1" applyBorder="1" applyAlignment="1">
      <alignment horizontal="center" vertical="top" wrapText="1"/>
    </xf>
    <xf numFmtId="49" fontId="31" fillId="82" borderId="37" xfId="0" applyNumberFormat="1" applyFont="1" applyFill="1" applyBorder="1" applyAlignment="1">
      <alignment horizontal="center" vertical="top" wrapText="1"/>
    </xf>
    <xf numFmtId="49" fontId="31" fillId="82" borderId="38" xfId="0" applyNumberFormat="1" applyFont="1" applyFill="1" applyBorder="1" applyAlignment="1">
      <alignment horizontal="center" vertical="top" wrapText="1"/>
    </xf>
    <xf numFmtId="49" fontId="31" fillId="82" borderId="36" xfId="0" applyNumberFormat="1" applyFont="1" applyFill="1" applyBorder="1" applyAlignment="1">
      <alignment horizontal="center" vertical="top" wrapText="1"/>
    </xf>
    <xf numFmtId="0" fontId="29" fillId="82" borderId="40" xfId="0" applyFont="1" applyFill="1" applyBorder="1" applyAlignment="1">
      <alignment horizontal="center" vertical="top"/>
    </xf>
    <xf numFmtId="0" fontId="29" fillId="82" borderId="41" xfId="0" applyFont="1" applyFill="1" applyBorder="1" applyAlignment="1">
      <alignment horizontal="center" vertical="top"/>
    </xf>
    <xf numFmtId="0" fontId="29" fillId="82" borderId="42" xfId="0" applyFont="1" applyFill="1" applyBorder="1" applyAlignment="1">
      <alignment horizontal="center" vertical="top"/>
    </xf>
    <xf numFmtId="0" fontId="29" fillId="82" borderId="31" xfId="0" applyFont="1" applyFill="1" applyBorder="1" applyAlignment="1">
      <alignment horizontal="center" vertical="top"/>
    </xf>
    <xf numFmtId="0" fontId="29" fillId="82" borderId="0" xfId="0" applyFont="1" applyFill="1" applyBorder="1" applyAlignment="1">
      <alignment horizontal="center" vertical="top"/>
    </xf>
    <xf numFmtId="0" fontId="29" fillId="82" borderId="32" xfId="0" applyFont="1" applyFill="1" applyBorder="1" applyAlignment="1">
      <alignment horizontal="center" vertical="top"/>
    </xf>
    <xf numFmtId="0" fontId="29" fillId="82" borderId="37" xfId="0" applyFont="1" applyFill="1" applyBorder="1" applyAlignment="1">
      <alignment horizontal="center" vertical="top"/>
    </xf>
    <xf numFmtId="0" fontId="29" fillId="82" borderId="38" xfId="0" applyFont="1" applyFill="1" applyBorder="1" applyAlignment="1">
      <alignment horizontal="center" vertical="top"/>
    </xf>
    <xf numFmtId="0" fontId="29" fillId="82" borderId="36" xfId="0" applyFont="1" applyFill="1" applyBorder="1" applyAlignment="1">
      <alignment horizontal="center" vertical="top"/>
    </xf>
    <xf numFmtId="0" fontId="29" fillId="82" borderId="43" xfId="0" applyFont="1" applyFill="1" applyBorder="1" applyAlignment="1">
      <alignment horizontal="center" vertical="top"/>
    </xf>
    <xf numFmtId="0" fontId="29" fillId="82" borderId="34" xfId="0" applyFont="1" applyFill="1" applyBorder="1" applyAlignment="1">
      <alignment horizontal="center" vertical="top"/>
    </xf>
    <xf numFmtId="0" fontId="29" fillId="82" borderId="26" xfId="0" applyFont="1" applyFill="1" applyBorder="1" applyAlignment="1">
      <alignment horizontal="center" vertical="top"/>
    </xf>
    <xf numFmtId="0" fontId="31" fillId="82" borderId="27" xfId="0" applyFont="1" applyFill="1" applyBorder="1" applyAlignment="1">
      <alignment horizontal="left" vertical="top" wrapText="1"/>
    </xf>
    <xf numFmtId="0" fontId="74" fillId="82" borderId="25" xfId="288" applyNumberFormat="1" applyFont="1" applyFill="1" applyBorder="1" applyAlignment="1" applyProtection="1">
      <alignment horizontal="left" vertical="top" wrapText="1"/>
      <protection/>
    </xf>
    <xf numFmtId="0" fontId="74" fillId="82" borderId="27" xfId="288" applyNumberFormat="1" applyFont="1" applyFill="1" applyBorder="1" applyAlignment="1" applyProtection="1">
      <alignment horizontal="left" vertical="top" wrapText="1"/>
      <protection/>
    </xf>
    <xf numFmtId="0" fontId="29" fillId="82" borderId="42" xfId="0" applyFont="1" applyFill="1" applyBorder="1" applyAlignment="1">
      <alignment horizontal="left" vertical="top" wrapText="1"/>
    </xf>
    <xf numFmtId="0" fontId="29" fillId="82" borderId="32" xfId="0" applyFont="1" applyFill="1" applyBorder="1" applyAlignment="1">
      <alignment horizontal="left" vertical="top" wrapText="1"/>
    </xf>
    <xf numFmtId="0" fontId="29" fillId="82" borderId="44" xfId="0" applyFont="1" applyFill="1" applyBorder="1" applyAlignment="1">
      <alignment horizontal="left" vertical="top" wrapText="1"/>
    </xf>
    <xf numFmtId="49" fontId="31" fillId="82" borderId="24" xfId="333" applyNumberFormat="1" applyFont="1" applyFill="1" applyBorder="1" applyAlignment="1">
      <alignment horizontal="center" vertical="top" wrapText="1"/>
      <protection/>
    </xf>
    <xf numFmtId="165" fontId="31" fillId="82" borderId="24" xfId="348" applyNumberFormat="1" applyFont="1" applyFill="1" applyBorder="1" applyAlignment="1">
      <alignment horizontal="center" vertical="top" wrapText="1"/>
      <protection/>
    </xf>
    <xf numFmtId="0" fontId="37" fillId="82" borderId="24" xfId="333" applyFont="1" applyFill="1" applyBorder="1" applyAlignment="1">
      <alignment horizontal="center" vertical="top" wrapText="1"/>
      <protection/>
    </xf>
    <xf numFmtId="0" fontId="31" fillId="82" borderId="24" xfId="333" applyFont="1" applyFill="1" applyBorder="1" applyAlignment="1">
      <alignment vertical="top" wrapText="1"/>
      <protection/>
    </xf>
    <xf numFmtId="165" fontId="31" fillId="82" borderId="24" xfId="375" applyNumberFormat="1" applyFont="1" applyFill="1" applyBorder="1" applyAlignment="1">
      <alignment horizontal="center" vertical="top" wrapText="1"/>
    </xf>
    <xf numFmtId="0" fontId="29" fillId="0" borderId="40" xfId="333" applyFont="1" applyBorder="1" applyAlignment="1">
      <alignment horizontal="center" vertical="top" wrapText="1"/>
      <protection/>
    </xf>
    <xf numFmtId="0" fontId="29" fillId="0" borderId="41" xfId="333" applyFont="1" applyBorder="1" applyAlignment="1">
      <alignment horizontal="center" vertical="top" wrapText="1"/>
      <protection/>
    </xf>
    <xf numFmtId="0" fontId="29" fillId="0" borderId="42" xfId="333" applyFont="1" applyBorder="1" applyAlignment="1">
      <alignment horizontal="center" vertical="top" wrapText="1"/>
      <protection/>
    </xf>
    <xf numFmtId="0" fontId="29" fillId="0" borderId="31" xfId="333" applyFont="1" applyBorder="1" applyAlignment="1">
      <alignment horizontal="center" vertical="top" wrapText="1"/>
      <protection/>
    </xf>
    <xf numFmtId="0" fontId="29" fillId="0" borderId="0" xfId="333" applyFont="1" applyBorder="1" applyAlignment="1">
      <alignment horizontal="center" vertical="top" wrapText="1"/>
      <protection/>
    </xf>
    <xf numFmtId="0" fontId="29" fillId="0" borderId="32" xfId="333" applyFont="1" applyBorder="1" applyAlignment="1">
      <alignment horizontal="center" vertical="top" wrapText="1"/>
      <protection/>
    </xf>
    <xf numFmtId="0" fontId="29" fillId="0" borderId="37" xfId="333" applyFont="1" applyBorder="1" applyAlignment="1">
      <alignment horizontal="center" vertical="top" wrapText="1"/>
      <protection/>
    </xf>
    <xf numFmtId="0" fontId="29" fillId="0" borderId="38" xfId="333" applyFont="1" applyBorder="1" applyAlignment="1">
      <alignment horizontal="center" vertical="top" wrapText="1"/>
      <protection/>
    </xf>
    <xf numFmtId="0" fontId="29" fillId="0" borderId="36" xfId="333" applyFont="1" applyBorder="1" applyAlignment="1">
      <alignment horizontal="center" vertical="top" wrapText="1"/>
      <protection/>
    </xf>
    <xf numFmtId="0" fontId="29" fillId="82" borderId="25" xfId="333" applyFont="1" applyFill="1" applyBorder="1" applyAlignment="1">
      <alignment horizontal="left" vertical="top" wrapText="1"/>
      <protection/>
    </xf>
    <xf numFmtId="0" fontId="29" fillId="82" borderId="30" xfId="333" applyFont="1" applyFill="1" applyBorder="1" applyAlignment="1">
      <alignment horizontal="left" vertical="top" wrapText="1"/>
      <protection/>
    </xf>
    <xf numFmtId="0" fontId="29" fillId="82" borderId="27" xfId="333" applyFont="1" applyFill="1" applyBorder="1" applyAlignment="1">
      <alignment horizontal="left" vertical="top" wrapText="1"/>
      <protection/>
    </xf>
    <xf numFmtId="49" fontId="37" fillId="82" borderId="24" xfId="333" applyNumberFormat="1" applyFont="1" applyFill="1" applyBorder="1" applyAlignment="1">
      <alignment horizontal="center" vertical="top" wrapText="1"/>
      <protection/>
    </xf>
    <xf numFmtId="43" fontId="29" fillId="82" borderId="40" xfId="333" applyNumberFormat="1" applyFont="1" applyFill="1" applyBorder="1" applyAlignment="1">
      <alignment horizontal="center" vertical="top" wrapText="1"/>
      <protection/>
    </xf>
    <xf numFmtId="43" fontId="29" fillId="82" borderId="41" xfId="333" applyNumberFormat="1" applyFont="1" applyFill="1" applyBorder="1" applyAlignment="1">
      <alignment horizontal="center" vertical="top" wrapText="1"/>
      <protection/>
    </xf>
    <xf numFmtId="43" fontId="29" fillId="82" borderId="42" xfId="333" applyNumberFormat="1" applyFont="1" applyFill="1" applyBorder="1" applyAlignment="1">
      <alignment horizontal="center" vertical="top" wrapText="1"/>
      <protection/>
    </xf>
    <xf numFmtId="43" fontId="29" fillId="82" borderId="31" xfId="333" applyNumberFormat="1" applyFont="1" applyFill="1" applyBorder="1" applyAlignment="1">
      <alignment horizontal="center" vertical="top" wrapText="1"/>
      <protection/>
    </xf>
    <xf numFmtId="43" fontId="29" fillId="82" borderId="0" xfId="333" applyNumberFormat="1" applyFont="1" applyFill="1" applyBorder="1" applyAlignment="1">
      <alignment horizontal="center" vertical="top" wrapText="1"/>
      <protection/>
    </xf>
    <xf numFmtId="43" fontId="29" fillId="82" borderId="32" xfId="333" applyNumberFormat="1" applyFont="1" applyFill="1" applyBorder="1" applyAlignment="1">
      <alignment horizontal="center" vertical="top" wrapText="1"/>
      <protection/>
    </xf>
    <xf numFmtId="43" fontId="29" fillId="82" borderId="37" xfId="333" applyNumberFormat="1" applyFont="1" applyFill="1" applyBorder="1" applyAlignment="1">
      <alignment horizontal="center" vertical="top" wrapText="1"/>
      <protection/>
    </xf>
    <xf numFmtId="43" fontId="29" fillId="82" borderId="38" xfId="333" applyNumberFormat="1" applyFont="1" applyFill="1" applyBorder="1" applyAlignment="1">
      <alignment horizontal="center" vertical="top" wrapText="1"/>
      <protection/>
    </xf>
    <xf numFmtId="43" fontId="29" fillId="82" borderId="36" xfId="333" applyNumberFormat="1" applyFont="1" applyFill="1" applyBorder="1" applyAlignment="1">
      <alignment horizontal="center" vertical="top" wrapText="1"/>
      <protection/>
    </xf>
    <xf numFmtId="0" fontId="72" fillId="82" borderId="40" xfId="0" applyFont="1" applyFill="1" applyBorder="1" applyAlignment="1">
      <alignment horizontal="center" vertical="top" wrapText="1"/>
    </xf>
    <xf numFmtId="0" fontId="72" fillId="82" borderId="41" xfId="0" applyFont="1" applyFill="1" applyBorder="1" applyAlignment="1">
      <alignment horizontal="center" vertical="top" wrapText="1"/>
    </xf>
    <xf numFmtId="0" fontId="72" fillId="82" borderId="42" xfId="0" applyFont="1" applyFill="1" applyBorder="1" applyAlignment="1">
      <alignment horizontal="center" vertical="top" wrapText="1"/>
    </xf>
    <xf numFmtId="0" fontId="72" fillId="82" borderId="31" xfId="0" applyFont="1" applyFill="1" applyBorder="1" applyAlignment="1">
      <alignment horizontal="center" vertical="top" wrapText="1"/>
    </xf>
    <xf numFmtId="0" fontId="72" fillId="82" borderId="0" xfId="0" applyFont="1" applyFill="1" applyBorder="1" applyAlignment="1">
      <alignment horizontal="center" vertical="top" wrapText="1"/>
    </xf>
    <xf numFmtId="0" fontId="72" fillId="82" borderId="32" xfId="0" applyFont="1" applyFill="1" applyBorder="1" applyAlignment="1">
      <alignment horizontal="center" vertical="top" wrapText="1"/>
    </xf>
    <xf numFmtId="0" fontId="72" fillId="82" borderId="37" xfId="0" applyFont="1" applyFill="1" applyBorder="1" applyAlignment="1">
      <alignment horizontal="center" vertical="top" wrapText="1"/>
    </xf>
    <xf numFmtId="0" fontId="72" fillId="82" borderId="38" xfId="0" applyFont="1" applyFill="1" applyBorder="1" applyAlignment="1">
      <alignment horizontal="center" vertical="top" wrapText="1"/>
    </xf>
    <xf numFmtId="0" fontId="72" fillId="82" borderId="36" xfId="0" applyFont="1" applyFill="1" applyBorder="1" applyAlignment="1">
      <alignment horizontal="center" vertical="top" wrapText="1"/>
    </xf>
    <xf numFmtId="0" fontId="29" fillId="82" borderId="27" xfId="342" applyFont="1" applyFill="1" applyBorder="1" applyAlignment="1">
      <alignment horizontal="left" vertical="top" wrapText="1"/>
      <protection/>
    </xf>
    <xf numFmtId="0" fontId="31" fillId="82" borderId="25" xfId="0" applyFont="1" applyFill="1" applyBorder="1" applyAlignment="1">
      <alignment horizontal="center" vertical="top" wrapText="1"/>
    </xf>
    <xf numFmtId="0" fontId="31" fillId="82" borderId="30" xfId="0" applyFont="1" applyFill="1" applyBorder="1" applyAlignment="1">
      <alignment horizontal="center" vertical="top" wrapText="1"/>
    </xf>
    <xf numFmtId="0" fontId="31" fillId="82" borderId="27" xfId="0" applyFont="1" applyFill="1" applyBorder="1" applyAlignment="1">
      <alignment horizontal="center" vertical="top" wrapText="1"/>
    </xf>
    <xf numFmtId="0" fontId="31" fillId="82" borderId="25" xfId="0" applyFont="1" applyFill="1" applyBorder="1" applyAlignment="1">
      <alignment horizontal="center" vertical="center" textRotation="90" wrapText="1"/>
    </xf>
    <xf numFmtId="0" fontId="31" fillId="82" borderId="30" xfId="0" applyFont="1" applyFill="1" applyBorder="1" applyAlignment="1">
      <alignment horizontal="center" vertical="center" textRotation="90" wrapText="1"/>
    </xf>
    <xf numFmtId="0" fontId="31" fillId="82" borderId="27" xfId="0" applyFont="1" applyFill="1" applyBorder="1" applyAlignment="1">
      <alignment horizontal="center" vertical="center" textRotation="90" wrapText="1"/>
    </xf>
    <xf numFmtId="0" fontId="29" fillId="82" borderId="25" xfId="0" applyFont="1" applyFill="1" applyBorder="1" applyAlignment="1">
      <alignment horizontal="center" vertical="center" wrapText="1"/>
    </xf>
    <xf numFmtId="0" fontId="29" fillId="82" borderId="30" xfId="0" applyFont="1" applyFill="1" applyBorder="1" applyAlignment="1">
      <alignment horizontal="center" vertical="center" wrapText="1"/>
    </xf>
    <xf numFmtId="0" fontId="29" fillId="82" borderId="27" xfId="0" applyFont="1" applyFill="1" applyBorder="1" applyAlignment="1">
      <alignment horizontal="center" vertical="center" wrapText="1"/>
    </xf>
    <xf numFmtId="0" fontId="71" fillId="84" borderId="24" xfId="0" applyFont="1" applyFill="1" applyBorder="1" applyAlignment="1">
      <alignment horizontal="center" vertical="top" wrapText="1"/>
    </xf>
    <xf numFmtId="49" fontId="37" fillId="82" borderId="40" xfId="342" applyNumberFormat="1" applyFont="1" applyFill="1" applyBorder="1" applyAlignment="1">
      <alignment horizontal="center" vertical="center" wrapText="1"/>
      <protection/>
    </xf>
    <xf numFmtId="49" fontId="37" fillId="82" borderId="41" xfId="342" applyNumberFormat="1" applyFont="1" applyFill="1" applyBorder="1" applyAlignment="1">
      <alignment horizontal="center" vertical="center" wrapText="1"/>
      <protection/>
    </xf>
    <xf numFmtId="49" fontId="37" fillId="82" borderId="42" xfId="342" applyNumberFormat="1" applyFont="1" applyFill="1" applyBorder="1" applyAlignment="1">
      <alignment horizontal="center" vertical="center" wrapText="1"/>
      <protection/>
    </xf>
    <xf numFmtId="49" fontId="37" fillId="82" borderId="31" xfId="342" applyNumberFormat="1" applyFont="1" applyFill="1" applyBorder="1" applyAlignment="1">
      <alignment horizontal="center" vertical="center" wrapText="1"/>
      <protection/>
    </xf>
    <xf numFmtId="49" fontId="37" fillId="82" borderId="0" xfId="342" applyNumberFormat="1" applyFont="1" applyFill="1" applyBorder="1" applyAlignment="1">
      <alignment horizontal="center" vertical="center" wrapText="1"/>
      <protection/>
    </xf>
    <xf numFmtId="49" fontId="37" fillId="82" borderId="32" xfId="342" applyNumberFormat="1" applyFont="1" applyFill="1" applyBorder="1" applyAlignment="1">
      <alignment horizontal="center" vertical="center" wrapText="1"/>
      <protection/>
    </xf>
    <xf numFmtId="49" fontId="37" fillId="82" borderId="37" xfId="342" applyNumberFormat="1" applyFont="1" applyFill="1" applyBorder="1" applyAlignment="1">
      <alignment horizontal="center" vertical="center" wrapText="1"/>
      <protection/>
    </xf>
    <xf numFmtId="49" fontId="37" fillId="82" borderId="38" xfId="342" applyNumberFormat="1" applyFont="1" applyFill="1" applyBorder="1" applyAlignment="1">
      <alignment horizontal="center" vertical="center" wrapText="1"/>
      <protection/>
    </xf>
    <xf numFmtId="49" fontId="37" fillId="82" borderId="36" xfId="342" applyNumberFormat="1" applyFont="1" applyFill="1" applyBorder="1" applyAlignment="1">
      <alignment horizontal="center" vertical="center" wrapText="1"/>
      <protection/>
    </xf>
    <xf numFmtId="2" fontId="30" fillId="82" borderId="25" xfId="362" applyNumberFormat="1" applyFont="1" applyFill="1" applyBorder="1" applyAlignment="1">
      <alignment horizontal="left" vertical="top" wrapText="1"/>
    </xf>
    <xf numFmtId="2" fontId="30" fillId="82" borderId="30" xfId="362" applyNumberFormat="1" applyFont="1" applyFill="1" applyBorder="1" applyAlignment="1">
      <alignment horizontal="left" vertical="top" wrapText="1"/>
    </xf>
    <xf numFmtId="2" fontId="30" fillId="82" borderId="27" xfId="362" applyNumberFormat="1" applyFont="1" applyFill="1" applyBorder="1" applyAlignment="1">
      <alignment horizontal="left" vertical="top" wrapText="1"/>
    </xf>
    <xf numFmtId="0" fontId="71" fillId="82" borderId="24" xfId="0" applyFont="1" applyFill="1" applyBorder="1" applyAlignment="1">
      <alignment horizontal="left" vertical="top" wrapText="1"/>
    </xf>
    <xf numFmtId="185" fontId="31" fillId="82" borderId="24" xfId="362" applyNumberFormat="1" applyFont="1" applyFill="1" applyBorder="1" applyAlignment="1">
      <alignment horizontal="center" vertical="top" wrapText="1"/>
    </xf>
    <xf numFmtId="4" fontId="31" fillId="84" borderId="24" xfId="362" applyNumberFormat="1" applyFont="1" applyFill="1" applyBorder="1" applyAlignment="1">
      <alignment horizontal="center" vertical="top" wrapText="1"/>
    </xf>
    <xf numFmtId="4" fontId="71" fillId="84" borderId="24" xfId="0" applyNumberFormat="1" applyFont="1" applyFill="1" applyBorder="1" applyAlignment="1">
      <alignment horizontal="center" vertical="top" wrapText="1"/>
    </xf>
    <xf numFmtId="185" fontId="31" fillId="84" borderId="24" xfId="362" applyNumberFormat="1" applyFont="1" applyFill="1" applyBorder="1" applyAlignment="1">
      <alignment horizontal="center" vertical="top" wrapText="1"/>
    </xf>
    <xf numFmtId="0" fontId="29" fillId="84" borderId="24" xfId="342" applyFont="1" applyFill="1" applyBorder="1" applyAlignment="1">
      <alignment horizontal="center" vertical="top" wrapText="1"/>
      <protection/>
    </xf>
    <xf numFmtId="0" fontId="71" fillId="82" borderId="24" xfId="0" applyFont="1" applyFill="1" applyBorder="1" applyAlignment="1">
      <alignment vertical="top" wrapText="1"/>
    </xf>
    <xf numFmtId="4" fontId="30" fillId="84" borderId="24" xfId="0" applyNumberFormat="1" applyFont="1" applyFill="1" applyBorder="1" applyAlignment="1">
      <alignment horizontal="center" vertical="top" wrapText="1"/>
    </xf>
    <xf numFmtId="0" fontId="30" fillId="84" borderId="24" xfId="0" applyFont="1" applyFill="1" applyBorder="1" applyAlignment="1">
      <alignment horizontal="center" vertical="top" wrapText="1"/>
    </xf>
    <xf numFmtId="0" fontId="29" fillId="82" borderId="40" xfId="342" applyFont="1" applyFill="1" applyBorder="1" applyAlignment="1">
      <alignment horizontal="center" vertical="top" wrapText="1"/>
      <protection/>
    </xf>
    <xf numFmtId="0" fontId="29" fillId="82" borderId="41" xfId="342" applyFont="1" applyFill="1" applyBorder="1" applyAlignment="1">
      <alignment horizontal="center" vertical="top" wrapText="1"/>
      <protection/>
    </xf>
    <xf numFmtId="0" fontId="29" fillId="82" borderId="42" xfId="342" applyFont="1" applyFill="1" applyBorder="1" applyAlignment="1">
      <alignment horizontal="center" vertical="top" wrapText="1"/>
      <protection/>
    </xf>
    <xf numFmtId="0" fontId="29" fillId="82" borderId="31" xfId="342" applyFont="1" applyFill="1" applyBorder="1" applyAlignment="1">
      <alignment horizontal="center" vertical="top" wrapText="1"/>
      <protection/>
    </xf>
    <xf numFmtId="0" fontId="29" fillId="82" borderId="0" xfId="342" applyFont="1" applyFill="1" applyBorder="1" applyAlignment="1">
      <alignment horizontal="center" vertical="top" wrapText="1"/>
      <protection/>
    </xf>
    <xf numFmtId="0" fontId="29" fillId="82" borderId="32" xfId="342" applyFont="1" applyFill="1" applyBorder="1" applyAlignment="1">
      <alignment horizontal="center" vertical="top" wrapText="1"/>
      <protection/>
    </xf>
    <xf numFmtId="0" fontId="31" fillId="82" borderId="25" xfId="342" applyFont="1" applyFill="1" applyBorder="1" applyAlignment="1">
      <alignment horizontal="left" vertical="top" wrapText="1"/>
      <protection/>
    </xf>
    <xf numFmtId="0" fontId="31" fillId="82" borderId="30" xfId="342" applyFont="1" applyFill="1" applyBorder="1" applyAlignment="1">
      <alignment horizontal="left" vertical="top" wrapText="1"/>
      <protection/>
    </xf>
    <xf numFmtId="0" fontId="71" fillId="82" borderId="25" xfId="0" applyFont="1" applyFill="1" applyBorder="1" applyAlignment="1">
      <alignment horizontal="left" vertical="top" wrapText="1"/>
    </xf>
    <xf numFmtId="0" fontId="71" fillId="82" borderId="30" xfId="0" applyFont="1" applyFill="1" applyBorder="1" applyAlignment="1">
      <alignment horizontal="left" vertical="top" wrapText="1"/>
    </xf>
    <xf numFmtId="0" fontId="71" fillId="82" borderId="27" xfId="0" applyFont="1" applyFill="1" applyBorder="1" applyAlignment="1">
      <alignment horizontal="left" vertical="top" wrapText="1"/>
    </xf>
    <xf numFmtId="167" fontId="29" fillId="82" borderId="24" xfId="342" applyNumberFormat="1" applyFont="1" applyFill="1" applyBorder="1" applyAlignment="1">
      <alignment horizontal="center" vertical="top" wrapText="1"/>
      <protection/>
    </xf>
    <xf numFmtId="166" fontId="29" fillId="82" borderId="24" xfId="379" applyFont="1" applyFill="1" applyBorder="1" applyAlignment="1">
      <alignment vertical="top" wrapText="1"/>
    </xf>
    <xf numFmtId="4" fontId="31" fillId="82" borderId="24" xfId="342" applyNumberFormat="1" applyFont="1" applyFill="1" applyBorder="1" applyAlignment="1">
      <alignment horizontal="center" vertical="center" wrapText="1"/>
      <protection/>
    </xf>
    <xf numFmtId="0" fontId="29" fillId="82" borderId="25" xfId="288" applyNumberFormat="1" applyFont="1" applyFill="1" applyBorder="1" applyAlignment="1" applyProtection="1">
      <alignment horizontal="left" vertical="top" wrapText="1"/>
      <protection/>
    </xf>
    <xf numFmtId="0" fontId="29" fillId="82" borderId="27" xfId="288" applyNumberFormat="1" applyFont="1" applyFill="1" applyBorder="1" applyAlignment="1" applyProtection="1">
      <alignment horizontal="left" vertical="top" wrapText="1"/>
      <protection/>
    </xf>
    <xf numFmtId="0" fontId="74" fillId="82" borderId="30" xfId="288" applyNumberFormat="1" applyFont="1" applyFill="1" applyBorder="1" applyAlignment="1" applyProtection="1">
      <alignment horizontal="left" vertical="top" wrapText="1"/>
      <protection/>
    </xf>
    <xf numFmtId="0" fontId="31" fillId="34" borderId="25" xfId="344" applyFont="1" applyFill="1" applyBorder="1" applyAlignment="1">
      <alignment horizontal="left" vertical="top" wrapText="1"/>
      <protection/>
    </xf>
    <xf numFmtId="0" fontId="31" fillId="34" borderId="27" xfId="344" applyFont="1" applyFill="1" applyBorder="1" applyAlignment="1">
      <alignment horizontal="left" vertical="top" wrapText="1"/>
      <protection/>
    </xf>
    <xf numFmtId="49" fontId="29" fillId="3" borderId="31" xfId="0" applyNumberFormat="1" applyFont="1" applyFill="1" applyBorder="1" applyAlignment="1">
      <alignment horizontal="center" vertical="top" wrapText="1"/>
    </xf>
    <xf numFmtId="49" fontId="29" fillId="3" borderId="0" xfId="0" applyNumberFormat="1" applyFont="1" applyFill="1" applyBorder="1" applyAlignment="1">
      <alignment horizontal="center" vertical="top" wrapText="1"/>
    </xf>
    <xf numFmtId="49" fontId="29" fillId="3" borderId="32" xfId="0" applyNumberFormat="1" applyFont="1" applyFill="1" applyBorder="1" applyAlignment="1">
      <alignment horizontal="center" vertical="top" wrapText="1"/>
    </xf>
    <xf numFmtId="0" fontId="29" fillId="82" borderId="25" xfId="0" applyFont="1" applyFill="1" applyBorder="1" applyAlignment="1">
      <alignment horizontal="center" vertical="top" wrapText="1"/>
    </xf>
    <xf numFmtId="0" fontId="29" fillId="82" borderId="30" xfId="0" applyFont="1" applyFill="1" applyBorder="1" applyAlignment="1">
      <alignment horizontal="center" vertical="top" wrapText="1"/>
    </xf>
    <xf numFmtId="0" fontId="29" fillId="82" borderId="27" xfId="0" applyFont="1" applyFill="1" applyBorder="1" applyAlignment="1">
      <alignment horizontal="center" vertical="top" wrapText="1"/>
    </xf>
    <xf numFmtId="3" fontId="29" fillId="34" borderId="25" xfId="0" applyNumberFormat="1" applyFont="1" applyFill="1" applyBorder="1" applyAlignment="1">
      <alignment horizontal="center" vertical="center" textRotation="90"/>
    </xf>
    <xf numFmtId="3" fontId="29" fillId="34" borderId="27" xfId="0" applyNumberFormat="1" applyFont="1" applyFill="1" applyBorder="1" applyAlignment="1">
      <alignment horizontal="center" vertical="center" textRotation="90"/>
    </xf>
    <xf numFmtId="0" fontId="29" fillId="82" borderId="25" xfId="342" applyFont="1" applyFill="1" applyBorder="1" applyAlignment="1">
      <alignment horizontal="left" vertical="top" wrapText="1" shrinkToFit="1"/>
      <protection/>
    </xf>
    <xf numFmtId="0" fontId="29" fillId="82" borderId="30" xfId="342" applyFont="1" applyFill="1" applyBorder="1" applyAlignment="1">
      <alignment horizontal="left" vertical="top" wrapText="1" shrinkToFit="1"/>
      <protection/>
    </xf>
    <xf numFmtId="0" fontId="29" fillId="82" borderId="27" xfId="342" applyFont="1" applyFill="1" applyBorder="1" applyAlignment="1">
      <alignment horizontal="left" vertical="top" wrapText="1" shrinkToFit="1"/>
      <protection/>
    </xf>
    <xf numFmtId="4" fontId="31" fillId="34" borderId="25" xfId="0" applyNumberFormat="1" applyFont="1" applyFill="1" applyBorder="1" applyAlignment="1">
      <alignment horizontal="center" vertical="center" wrapText="1"/>
    </xf>
    <xf numFmtId="4" fontId="31" fillId="34" borderId="27" xfId="0" applyNumberFormat="1" applyFont="1" applyFill="1" applyBorder="1" applyAlignment="1">
      <alignment horizontal="center" vertical="center" wrapText="1"/>
    </xf>
    <xf numFmtId="4" fontId="29" fillId="82" borderId="24" xfId="369" applyNumberFormat="1" applyFont="1" applyFill="1" applyBorder="1" applyAlignment="1">
      <alignment vertical="top"/>
    </xf>
    <xf numFmtId="4" fontId="29" fillId="82" borderId="24" xfId="367" applyNumberFormat="1" applyFont="1" applyFill="1" applyBorder="1" applyAlignment="1">
      <alignment horizontal="center" vertical="center"/>
    </xf>
    <xf numFmtId="4" fontId="29" fillId="82" borderId="24" xfId="367" applyNumberFormat="1" applyFont="1" applyFill="1" applyBorder="1" applyAlignment="1">
      <alignment vertical="top" wrapText="1"/>
    </xf>
    <xf numFmtId="0" fontId="29" fillId="82" borderId="24" xfId="345" applyFont="1" applyFill="1" applyBorder="1" applyAlignment="1">
      <alignment vertical="top" wrapText="1"/>
      <protection/>
    </xf>
    <xf numFmtId="4" fontId="29" fillId="82" borderId="24" xfId="372" applyNumberFormat="1" applyFont="1" applyFill="1" applyBorder="1" applyAlignment="1" applyProtection="1">
      <alignment horizontal="center" vertical="center"/>
      <protection/>
    </xf>
    <xf numFmtId="3" fontId="29" fillId="82" borderId="24" xfId="345" applyNumberFormat="1" applyFont="1" applyFill="1" applyBorder="1" applyAlignment="1">
      <alignment horizontal="center" vertical="top"/>
      <protection/>
    </xf>
    <xf numFmtId="4" fontId="29" fillId="82" borderId="24" xfId="372" applyNumberFormat="1" applyFont="1" applyFill="1" applyBorder="1" applyAlignment="1" applyProtection="1">
      <alignment vertical="top" wrapText="1"/>
      <protection/>
    </xf>
    <xf numFmtId="3" fontId="29" fillId="82" borderId="24" xfId="372" applyNumberFormat="1" applyFont="1" applyFill="1" applyBorder="1" applyAlignment="1" applyProtection="1">
      <alignment horizontal="center" vertical="center" textRotation="90"/>
      <protection/>
    </xf>
    <xf numFmtId="49" fontId="29" fillId="82" borderId="40" xfId="0" applyNumberFormat="1" applyFont="1" applyFill="1" applyBorder="1" applyAlignment="1">
      <alignment horizontal="center" vertical="top" wrapText="1"/>
    </xf>
    <xf numFmtId="49" fontId="29" fillId="82" borderId="41" xfId="0" applyNumberFormat="1" applyFont="1" applyFill="1" applyBorder="1" applyAlignment="1">
      <alignment horizontal="center" vertical="top" wrapText="1"/>
    </xf>
    <xf numFmtId="49" fontId="29" fillId="82" borderId="42" xfId="0" applyNumberFormat="1" applyFont="1" applyFill="1" applyBorder="1" applyAlignment="1">
      <alignment horizontal="center" vertical="top" wrapText="1"/>
    </xf>
    <xf numFmtId="0" fontId="29" fillId="82" borderId="25" xfId="344" applyFont="1" applyFill="1" applyBorder="1" applyAlignment="1">
      <alignment horizontal="left" vertical="top" wrapText="1"/>
      <protection/>
    </xf>
    <xf numFmtId="4" fontId="31" fillId="82" borderId="24" xfId="344" applyNumberFormat="1" applyFont="1" applyFill="1" applyBorder="1" applyAlignment="1">
      <alignment horizontal="center" vertical="top" wrapText="1"/>
      <protection/>
    </xf>
    <xf numFmtId="3" fontId="31" fillId="82" borderId="24" xfId="344" applyNumberFormat="1" applyFont="1" applyFill="1" applyBorder="1" applyAlignment="1">
      <alignment horizontal="center" vertical="top" wrapText="1" shrinkToFit="1"/>
      <protection/>
    </xf>
    <xf numFmtId="4" fontId="31" fillId="82" borderId="24" xfId="0" applyNumberFormat="1" applyFont="1" applyFill="1" applyBorder="1" applyAlignment="1">
      <alignment vertical="top"/>
    </xf>
    <xf numFmtId="4" fontId="31" fillId="82" borderId="24" xfId="0" applyNumberFormat="1" applyFont="1" applyFill="1" applyBorder="1" applyAlignment="1">
      <alignment horizontal="center" vertical="center" textRotation="90"/>
    </xf>
    <xf numFmtId="4" fontId="31" fillId="82" borderId="24" xfId="0" applyNumberFormat="1" applyFont="1" applyFill="1" applyBorder="1" applyAlignment="1">
      <alignment horizontal="center" vertical="top"/>
    </xf>
    <xf numFmtId="49" fontId="29" fillId="82" borderId="31" xfId="0" applyNumberFormat="1" applyFont="1" applyFill="1" applyBorder="1" applyAlignment="1">
      <alignment horizontal="center" vertical="top" wrapText="1"/>
    </xf>
    <xf numFmtId="49" fontId="29" fillId="82" borderId="0" xfId="0" applyNumberFormat="1" applyFont="1" applyFill="1" applyBorder="1" applyAlignment="1">
      <alignment horizontal="center" vertical="top" wrapText="1"/>
    </xf>
    <xf numFmtId="49" fontId="29" fillId="82" borderId="32" xfId="0" applyNumberFormat="1" applyFont="1" applyFill="1" applyBorder="1" applyAlignment="1">
      <alignment horizontal="center" vertical="top" wrapText="1"/>
    </xf>
    <xf numFmtId="0" fontId="29" fillId="82" borderId="30" xfId="344" applyFont="1" applyFill="1" applyBorder="1" applyAlignment="1">
      <alignment horizontal="left" vertical="top" wrapText="1"/>
      <protection/>
    </xf>
    <xf numFmtId="4" fontId="29" fillId="82" borderId="24" xfId="0" applyNumberFormat="1" applyFont="1" applyFill="1" applyBorder="1" applyAlignment="1">
      <alignment horizontal="center" vertical="top" wrapText="1"/>
    </xf>
    <xf numFmtId="4" fontId="29" fillId="82" borderId="24" xfId="0" applyNumberFormat="1" applyFont="1" applyFill="1" applyBorder="1" applyAlignment="1">
      <alignment horizontal="center" vertical="top" wrapText="1"/>
    </xf>
    <xf numFmtId="165" fontId="29" fillId="82" borderId="24" xfId="367" applyNumberFormat="1" applyFont="1" applyFill="1" applyBorder="1" applyAlignment="1">
      <alignment vertical="top" wrapText="1"/>
    </xf>
    <xf numFmtId="49" fontId="29" fillId="82" borderId="37" xfId="0" applyNumberFormat="1" applyFont="1" applyFill="1" applyBorder="1" applyAlignment="1">
      <alignment horizontal="center" vertical="top" wrapText="1"/>
    </xf>
    <xf numFmtId="49" fontId="29" fillId="82" borderId="38" xfId="0" applyNumberFormat="1" applyFont="1" applyFill="1" applyBorder="1" applyAlignment="1">
      <alignment horizontal="center" vertical="top" wrapText="1"/>
    </xf>
    <xf numFmtId="49" fontId="29" fillId="82" borderId="36" xfId="0" applyNumberFormat="1" applyFont="1" applyFill="1" applyBorder="1" applyAlignment="1">
      <alignment horizontal="center" vertical="top" wrapText="1"/>
    </xf>
    <xf numFmtId="0" fontId="71" fillId="82" borderId="24" xfId="0" applyFont="1" applyFill="1" applyBorder="1" applyAlignment="1">
      <alignment horizontal="center" vertical="top" wrapText="1"/>
    </xf>
    <xf numFmtId="164" fontId="31" fillId="82" borderId="24" xfId="362" applyNumberFormat="1" applyFont="1" applyFill="1" applyBorder="1" applyAlignment="1">
      <alignment horizontal="center" vertical="center" wrapText="1"/>
    </xf>
    <xf numFmtId="4" fontId="31" fillId="82" borderId="24" xfId="362" applyNumberFormat="1" applyFont="1" applyFill="1" applyBorder="1" applyAlignment="1">
      <alignment horizontal="center" vertical="center"/>
    </xf>
  </cellXfs>
  <cellStyles count="372">
    <cellStyle name="Normal" xfId="0"/>
    <cellStyle name="20% - Accent1" xfId="15"/>
    <cellStyle name="20% - Accent1 2" xfId="16"/>
    <cellStyle name="20% - Accent1 2 2" xfId="17"/>
    <cellStyle name="20% - Accent1 3" xfId="18"/>
    <cellStyle name="20% - Accent1_ПРОГРАММНЫЕ МЕРОПРИЯТИЯ" xfId="19"/>
    <cellStyle name="20% - Accent2" xfId="20"/>
    <cellStyle name="20% - Accent2 2" xfId="21"/>
    <cellStyle name="20% - Accent2 2 2" xfId="22"/>
    <cellStyle name="20% - Accent2 3" xfId="23"/>
    <cellStyle name="20% - Accent2_ПРОГРАММНЫЕ МЕРОПРИЯТИЯ" xfId="24"/>
    <cellStyle name="20% - Accent3" xfId="25"/>
    <cellStyle name="20% - Accent3 2" xfId="26"/>
    <cellStyle name="20% - Accent3 2 2" xfId="27"/>
    <cellStyle name="20% - Accent3 3" xfId="28"/>
    <cellStyle name="20% - Accent3_ПРОГРАММНЫЕ МЕРОПРИЯТИЯ" xfId="29"/>
    <cellStyle name="20% - Accent4" xfId="30"/>
    <cellStyle name="20% - Accent4 2" xfId="31"/>
    <cellStyle name="20% - Accent4 2 2" xfId="32"/>
    <cellStyle name="20% - Accent4 3" xfId="33"/>
    <cellStyle name="20% - Accent4_ПРОГРАММНЫЕ МЕРОПРИЯТИЯ" xfId="34"/>
    <cellStyle name="20% - Accent5" xfId="35"/>
    <cellStyle name="20% - Accent5 2" xfId="36"/>
    <cellStyle name="20% - Accent5 2 2" xfId="37"/>
    <cellStyle name="20% - Accent5 3" xfId="38"/>
    <cellStyle name="20% - Accent5_ПРОГРАММНЫЕ МЕРОПРИЯТИЯ" xfId="39"/>
    <cellStyle name="20% - Accent6" xfId="40"/>
    <cellStyle name="20% - Accent6 2" xfId="41"/>
    <cellStyle name="20% - Accent6 2 2" xfId="42"/>
    <cellStyle name="20% - Accent6 3" xfId="43"/>
    <cellStyle name="20% - Accent6_ПРОГРАММНЫЕ МЕРОПРИЯТИЯ" xfId="44"/>
    <cellStyle name="20% - Акцент1" xfId="45"/>
    <cellStyle name="20% - Акцент1 2" xfId="46"/>
    <cellStyle name="20% - Акцент1 2 2" xfId="47"/>
    <cellStyle name="20% - Акцент1 2 2 2" xfId="48"/>
    <cellStyle name="20% - Акцент1 2 3" xfId="49"/>
    <cellStyle name="20% - Акцент1 2_ПРОГРАММНЫЕ МЕРОПРИЯТИЯ" xfId="50"/>
    <cellStyle name="20% - Акцент1 3" xfId="51"/>
    <cellStyle name="20% - Акцент1 3 2" xfId="52"/>
    <cellStyle name="20% - Акцент2" xfId="53"/>
    <cellStyle name="20% - Акцент2 2" xfId="54"/>
    <cellStyle name="20% - Акцент2 2 2" xfId="55"/>
    <cellStyle name="20% - Акцент2 2 2 2" xfId="56"/>
    <cellStyle name="20% - Акцент2 2 3" xfId="57"/>
    <cellStyle name="20% - Акцент2 2_ПРОГРАММНЫЕ МЕРОПРИЯТИЯ" xfId="58"/>
    <cellStyle name="20% - Акцент2 3" xfId="59"/>
    <cellStyle name="20% - Акцент2 3 2" xfId="60"/>
    <cellStyle name="20% - Акцент3" xfId="61"/>
    <cellStyle name="20% - Акцент3 2" xfId="62"/>
    <cellStyle name="20% - Акцент3 2 2" xfId="63"/>
    <cellStyle name="20% - Акцент3 2 2 2" xfId="64"/>
    <cellStyle name="20% - Акцент3 2 3" xfId="65"/>
    <cellStyle name="20% - Акцент3 2_ПРОГРАММНЫЕ МЕРОПРИЯТИЯ" xfId="66"/>
    <cellStyle name="20% - Акцент3 3" xfId="67"/>
    <cellStyle name="20% - Акцент3 3 2" xfId="68"/>
    <cellStyle name="20% - Акцент4" xfId="69"/>
    <cellStyle name="20% - Акцент4 2" xfId="70"/>
    <cellStyle name="20% - Акцент4 2 2" xfId="71"/>
    <cellStyle name="20% - Акцент4 2 2 2" xfId="72"/>
    <cellStyle name="20% - Акцент4 2 3" xfId="73"/>
    <cellStyle name="20% - Акцент4 2_ПРОГРАММНЫЕ МЕРОПРИЯТИЯ" xfId="74"/>
    <cellStyle name="20% - Акцент4 3" xfId="75"/>
    <cellStyle name="20% - Акцент4 3 2" xfId="76"/>
    <cellStyle name="20% - Акцент5" xfId="77"/>
    <cellStyle name="20% - Акцент5 2" xfId="78"/>
    <cellStyle name="20% - Акцент5 2 2" xfId="79"/>
    <cellStyle name="20% - Акцент5 2 2 2" xfId="80"/>
    <cellStyle name="20% - Акцент5 2 3" xfId="81"/>
    <cellStyle name="20% - Акцент5 2_ПРОГРАММНЫЕ МЕРОПРИЯТИЯ" xfId="82"/>
    <cellStyle name="20% - Акцент5 3" xfId="83"/>
    <cellStyle name="20% - Акцент5 3 2" xfId="84"/>
    <cellStyle name="20% - Акцент6" xfId="85"/>
    <cellStyle name="20% - Акцент6 2" xfId="86"/>
    <cellStyle name="20% - Акцент6 2 2" xfId="87"/>
    <cellStyle name="20% - Акцент6 2 2 2" xfId="88"/>
    <cellStyle name="20% - Акцент6 2 3" xfId="89"/>
    <cellStyle name="20% - Акцент6 2_ПРОГРАММНЫЕ МЕРОПРИЯТИЯ" xfId="90"/>
    <cellStyle name="20% - Акцент6 3" xfId="91"/>
    <cellStyle name="20% - Акцент6 3 2" xfId="92"/>
    <cellStyle name="40% - Accent1" xfId="93"/>
    <cellStyle name="40% - Accent1 2" xfId="94"/>
    <cellStyle name="40% - Accent1 2 2" xfId="95"/>
    <cellStyle name="40% - Accent1 3" xfId="96"/>
    <cellStyle name="40% - Accent1_ПРОГРАММНЫЕ МЕРОПРИЯТИЯ" xfId="97"/>
    <cellStyle name="40% - Accent2" xfId="98"/>
    <cellStyle name="40% - Accent2 2" xfId="99"/>
    <cellStyle name="40% - Accent2 2 2" xfId="100"/>
    <cellStyle name="40% - Accent2 3" xfId="101"/>
    <cellStyle name="40% - Accent2_ПРОГРАММНЫЕ МЕРОПРИЯТИЯ" xfId="102"/>
    <cellStyle name="40% - Accent3" xfId="103"/>
    <cellStyle name="40% - Accent3 2" xfId="104"/>
    <cellStyle name="40% - Accent3 2 2" xfId="105"/>
    <cellStyle name="40% - Accent3 3" xfId="106"/>
    <cellStyle name="40% - Accent3_ПРОГРАММНЫЕ МЕРОПРИЯТИЯ" xfId="107"/>
    <cellStyle name="40% - Accent4" xfId="108"/>
    <cellStyle name="40% - Accent4 2" xfId="109"/>
    <cellStyle name="40% - Accent4 2 2" xfId="110"/>
    <cellStyle name="40% - Accent4 3" xfId="111"/>
    <cellStyle name="40% - Accent4_ПРОГРАММНЫЕ МЕРОПРИЯТИЯ" xfId="112"/>
    <cellStyle name="40% - Accent5" xfId="113"/>
    <cellStyle name="40% - Accent5 2" xfId="114"/>
    <cellStyle name="40% - Accent5 2 2" xfId="115"/>
    <cellStyle name="40% - Accent5 3" xfId="116"/>
    <cellStyle name="40% - Accent5_ПРОГРАММНЫЕ МЕРОПРИЯТИЯ" xfId="117"/>
    <cellStyle name="40% - Accent6" xfId="118"/>
    <cellStyle name="40% - Accent6 2" xfId="119"/>
    <cellStyle name="40% - Accent6 2 2" xfId="120"/>
    <cellStyle name="40% - Accent6 3" xfId="121"/>
    <cellStyle name="40% - Accent6_ПРОГРАММНЫЕ МЕРОПРИЯТИЯ" xfId="122"/>
    <cellStyle name="40% - Акцент1" xfId="123"/>
    <cellStyle name="40% - Акцент1 2" xfId="124"/>
    <cellStyle name="40% - Акцент1 2 2" xfId="125"/>
    <cellStyle name="40% - Акцент1 2 2 2" xfId="126"/>
    <cellStyle name="40% - Акцент1 2 3" xfId="127"/>
    <cellStyle name="40% - Акцент1 2_ПРОГРАММНЫЕ МЕРОПРИЯТИЯ" xfId="128"/>
    <cellStyle name="40% - Акцент1 3" xfId="129"/>
    <cellStyle name="40% - Акцент1 3 2" xfId="130"/>
    <cellStyle name="40% - Акцент2" xfId="131"/>
    <cellStyle name="40% - Акцент2 2" xfId="132"/>
    <cellStyle name="40% - Акцент2 2 2" xfId="133"/>
    <cellStyle name="40% - Акцент2 2 2 2" xfId="134"/>
    <cellStyle name="40% - Акцент2 2 3" xfId="135"/>
    <cellStyle name="40% - Акцент2 2_ПРОГРАММНЫЕ МЕРОПРИЯТИЯ" xfId="136"/>
    <cellStyle name="40% - Акцент2 3" xfId="137"/>
    <cellStyle name="40% - Акцент2 3 2" xfId="138"/>
    <cellStyle name="40% - Акцент3" xfId="139"/>
    <cellStyle name="40% - Акцент3 2" xfId="140"/>
    <cellStyle name="40% - Акцент3 2 2" xfId="141"/>
    <cellStyle name="40% - Акцент3 2 2 2" xfId="142"/>
    <cellStyle name="40% - Акцент3 2 3" xfId="143"/>
    <cellStyle name="40% - Акцент3 2_ПРОГРАММНЫЕ МЕРОПРИЯТИЯ" xfId="144"/>
    <cellStyle name="40% - Акцент3 3" xfId="145"/>
    <cellStyle name="40% - Акцент3 3 2" xfId="146"/>
    <cellStyle name="40% - Акцент4" xfId="147"/>
    <cellStyle name="40% - Акцент4 2" xfId="148"/>
    <cellStyle name="40% - Акцент4 2 2" xfId="149"/>
    <cellStyle name="40% - Акцент4 2 2 2" xfId="150"/>
    <cellStyle name="40% - Акцент4 2 3" xfId="151"/>
    <cellStyle name="40% - Акцент4 2_ПРОГРАММНЫЕ МЕРОПРИЯТИЯ" xfId="152"/>
    <cellStyle name="40% - Акцент4 3" xfId="153"/>
    <cellStyle name="40% - Акцент4 3 2" xfId="154"/>
    <cellStyle name="40% - Акцент5" xfId="155"/>
    <cellStyle name="40% - Акцент5 2" xfId="156"/>
    <cellStyle name="40% - Акцент5 2 2" xfId="157"/>
    <cellStyle name="40% - Акцент5 2 2 2" xfId="158"/>
    <cellStyle name="40% - Акцент5 2 3" xfId="159"/>
    <cellStyle name="40% - Акцент5 2_ПРОГРАММНЫЕ МЕРОПРИЯТИЯ" xfId="160"/>
    <cellStyle name="40% - Акцент5 3" xfId="161"/>
    <cellStyle name="40% - Акцент5 3 2" xfId="162"/>
    <cellStyle name="40% - Акцент6" xfId="163"/>
    <cellStyle name="40% - Акцент6 2" xfId="164"/>
    <cellStyle name="40% - Акцент6 2 2" xfId="165"/>
    <cellStyle name="40% - Акцент6 2 2 2" xfId="166"/>
    <cellStyle name="40% - Акцент6 2 3" xfId="167"/>
    <cellStyle name="40% - Акцент6 2_ПРОГРАММНЫЕ МЕРОПРИЯТИЯ" xfId="168"/>
    <cellStyle name="40% - Акцент6 3" xfId="169"/>
    <cellStyle name="40% - Акцент6 3 2" xfId="170"/>
    <cellStyle name="60% - Accent1" xfId="171"/>
    <cellStyle name="60% - Accent1 2" xfId="172"/>
    <cellStyle name="60% - Accent2" xfId="173"/>
    <cellStyle name="60% - Accent2 2" xfId="174"/>
    <cellStyle name="60% - Accent3" xfId="175"/>
    <cellStyle name="60% - Accent3 2" xfId="176"/>
    <cellStyle name="60% - Accent4" xfId="177"/>
    <cellStyle name="60% - Accent4 2" xfId="178"/>
    <cellStyle name="60% - Accent5" xfId="179"/>
    <cellStyle name="60% - Accent5 2" xfId="180"/>
    <cellStyle name="60% - Accent6" xfId="181"/>
    <cellStyle name="60% - Accent6 2" xfId="182"/>
    <cellStyle name="60% - Акцент1" xfId="183"/>
    <cellStyle name="60% - Акцент1 2" xfId="184"/>
    <cellStyle name="60% - Акцент1 2 2" xfId="185"/>
    <cellStyle name="60% - Акцент1 3" xfId="186"/>
    <cellStyle name="60% - Акцент2" xfId="187"/>
    <cellStyle name="60% - Акцент2 2" xfId="188"/>
    <cellStyle name="60% - Акцент2 2 2" xfId="189"/>
    <cellStyle name="60% - Акцент2 3" xfId="190"/>
    <cellStyle name="60% - Акцент3" xfId="191"/>
    <cellStyle name="60% - Акцент3 2" xfId="192"/>
    <cellStyle name="60% - Акцент3 2 2" xfId="193"/>
    <cellStyle name="60% - Акцент3 3" xfId="194"/>
    <cellStyle name="60% - Акцент4" xfId="195"/>
    <cellStyle name="60% - Акцент4 2" xfId="196"/>
    <cellStyle name="60% - Акцент4 2 2" xfId="197"/>
    <cellStyle name="60% - Акцент4 3" xfId="198"/>
    <cellStyle name="60% - Акцент5" xfId="199"/>
    <cellStyle name="60% - Акцент5 2" xfId="200"/>
    <cellStyle name="60% - Акцент5 2 2" xfId="201"/>
    <cellStyle name="60% - Акцент5 3" xfId="202"/>
    <cellStyle name="60% - Акцент6" xfId="203"/>
    <cellStyle name="60% - Акцент6 2" xfId="204"/>
    <cellStyle name="60% - Акцент6 2 2" xfId="205"/>
    <cellStyle name="60% - Акцент6 3" xfId="206"/>
    <cellStyle name="Accent1" xfId="207"/>
    <cellStyle name="Accent1 2" xfId="208"/>
    <cellStyle name="Accent2" xfId="209"/>
    <cellStyle name="Accent2 2" xfId="210"/>
    <cellStyle name="Accent3" xfId="211"/>
    <cellStyle name="Accent3 2" xfId="212"/>
    <cellStyle name="Accent4" xfId="213"/>
    <cellStyle name="Accent4 2" xfId="214"/>
    <cellStyle name="Accent5" xfId="215"/>
    <cellStyle name="Accent5 2" xfId="216"/>
    <cellStyle name="Accent6" xfId="217"/>
    <cellStyle name="Accent6 2" xfId="218"/>
    <cellStyle name="Bad" xfId="219"/>
    <cellStyle name="Bad 2" xfId="220"/>
    <cellStyle name="br" xfId="221"/>
    <cellStyle name="br 2" xfId="222"/>
    <cellStyle name="Calculation" xfId="223"/>
    <cellStyle name="Calculation 2" xfId="224"/>
    <cellStyle name="Check Cell" xfId="225"/>
    <cellStyle name="Check Cell 2" xfId="226"/>
    <cellStyle name="col" xfId="227"/>
    <cellStyle name="col 2" xfId="228"/>
    <cellStyle name="Excel Built-in Normal" xfId="229"/>
    <cellStyle name="Excel Built-in Normal 2" xfId="230"/>
    <cellStyle name="Explanatory Text" xfId="231"/>
    <cellStyle name="Good" xfId="232"/>
    <cellStyle name="Good 2" xfId="233"/>
    <cellStyle name="Heading 1" xfId="234"/>
    <cellStyle name="Heading 2" xfId="235"/>
    <cellStyle name="Heading 3" xfId="236"/>
    <cellStyle name="Heading 4" xfId="237"/>
    <cellStyle name="Input" xfId="238"/>
    <cellStyle name="Input 2" xfId="239"/>
    <cellStyle name="Linked Cell" xfId="240"/>
    <cellStyle name="Neutral" xfId="241"/>
    <cellStyle name="Neutral 2" xfId="242"/>
    <cellStyle name="normal" xfId="243"/>
    <cellStyle name="Note" xfId="244"/>
    <cellStyle name="Note 2" xfId="245"/>
    <cellStyle name="Note 2 2" xfId="246"/>
    <cellStyle name="Output" xfId="247"/>
    <cellStyle name="Output 2" xfId="248"/>
    <cellStyle name="style0" xfId="249"/>
    <cellStyle name="TableStyleLight1" xfId="250"/>
    <cellStyle name="TableStyleLight1 2" xfId="251"/>
    <cellStyle name="td" xfId="252"/>
    <cellStyle name="Title" xfId="253"/>
    <cellStyle name="Total" xfId="254"/>
    <cellStyle name="tr" xfId="255"/>
    <cellStyle name="tr 2" xfId="256"/>
    <cellStyle name="Warning Text" xfId="257"/>
    <cellStyle name="xl21" xfId="258"/>
    <cellStyle name="xl22" xfId="259"/>
    <cellStyle name="xl23" xfId="260"/>
    <cellStyle name="xl24" xfId="261"/>
    <cellStyle name="xl25" xfId="262"/>
    <cellStyle name="xl26" xfId="263"/>
    <cellStyle name="xl27" xfId="264"/>
    <cellStyle name="xl28" xfId="265"/>
    <cellStyle name="xl29" xfId="266"/>
    <cellStyle name="xl30" xfId="267"/>
    <cellStyle name="xl31" xfId="268"/>
    <cellStyle name="xl32" xfId="269"/>
    <cellStyle name="xl33" xfId="270"/>
    <cellStyle name="xl34" xfId="271"/>
    <cellStyle name="xl35" xfId="272"/>
    <cellStyle name="xl36" xfId="273"/>
    <cellStyle name="xl37" xfId="274"/>
    <cellStyle name="xl38" xfId="275"/>
    <cellStyle name="xl39" xfId="276"/>
    <cellStyle name="xl40" xfId="277"/>
    <cellStyle name="xl41" xfId="278"/>
    <cellStyle name="xl42" xfId="279"/>
    <cellStyle name="xl43" xfId="280"/>
    <cellStyle name="xl43 2" xfId="281"/>
    <cellStyle name="xl43 3" xfId="282"/>
    <cellStyle name="xl44" xfId="283"/>
    <cellStyle name="xl44 2" xfId="284"/>
    <cellStyle name="xl44 3" xfId="285"/>
    <cellStyle name="xl45" xfId="286"/>
    <cellStyle name="xl46" xfId="287"/>
    <cellStyle name="xl60" xfId="288"/>
    <cellStyle name="xl63" xfId="289"/>
    <cellStyle name="Акцент1" xfId="290"/>
    <cellStyle name="Акцент1 2" xfId="291"/>
    <cellStyle name="Акцент2" xfId="292"/>
    <cellStyle name="Акцент2 2" xfId="293"/>
    <cellStyle name="Акцент3" xfId="294"/>
    <cellStyle name="Акцент3 2" xfId="295"/>
    <cellStyle name="Акцент4" xfId="296"/>
    <cellStyle name="Акцент4 2" xfId="297"/>
    <cellStyle name="Акцент5" xfId="298"/>
    <cellStyle name="Акцент5 2" xfId="299"/>
    <cellStyle name="Акцент6" xfId="300"/>
    <cellStyle name="Акцент6 2" xfId="301"/>
    <cellStyle name="Ввод " xfId="302"/>
    <cellStyle name="Ввод  2" xfId="303"/>
    <cellStyle name="Вывод" xfId="304"/>
    <cellStyle name="Вывод 2" xfId="305"/>
    <cellStyle name="Вычисление" xfId="306"/>
    <cellStyle name="Вычисление 2" xfId="307"/>
    <cellStyle name="Currency" xfId="308"/>
    <cellStyle name="Currency [0]" xfId="309"/>
    <cellStyle name="Денежный 2" xfId="310"/>
    <cellStyle name="Денежный 2 2" xfId="311"/>
    <cellStyle name="Заголовок 1" xfId="312"/>
    <cellStyle name="Заголовок 1 2" xfId="313"/>
    <cellStyle name="Заголовок 2" xfId="314"/>
    <cellStyle name="Заголовок 2 2" xfId="315"/>
    <cellStyle name="Заголовок 3" xfId="316"/>
    <cellStyle name="Заголовок 3 2" xfId="317"/>
    <cellStyle name="Заголовок 4" xfId="318"/>
    <cellStyle name="Заголовок 4 2" xfId="319"/>
    <cellStyle name="Итог" xfId="320"/>
    <cellStyle name="Итог 2" xfId="321"/>
    <cellStyle name="Контрольная ячейка" xfId="322"/>
    <cellStyle name="Контрольная ячейка 2" xfId="323"/>
    <cellStyle name="Название" xfId="324"/>
    <cellStyle name="Название 2" xfId="325"/>
    <cellStyle name="Нейтральный" xfId="326"/>
    <cellStyle name="Нейтральный 2" xfId="327"/>
    <cellStyle name="Обычный 10" xfId="328"/>
    <cellStyle name="Обычный 2" xfId="329"/>
    <cellStyle name="Обычный 2 2" xfId="330"/>
    <cellStyle name="Обычный 3" xfId="331"/>
    <cellStyle name="Обычный 4" xfId="332"/>
    <cellStyle name="Обычный 4 2" xfId="333"/>
    <cellStyle name="Обычный 4_ПРОГРАММНЫЕ МЕРОПРИЯТИЯ" xfId="334"/>
    <cellStyle name="Обычный 5" xfId="335"/>
    <cellStyle name="Обычный 5 2" xfId="336"/>
    <cellStyle name="Обычный 6" xfId="337"/>
    <cellStyle name="Обычный 6 2" xfId="338"/>
    <cellStyle name="Обычный 7" xfId="339"/>
    <cellStyle name="Обычный 7 2" xfId="340"/>
    <cellStyle name="Обычный 8" xfId="341"/>
    <cellStyle name="Обычный 9" xfId="342"/>
    <cellStyle name="Обычный_Xl0002320" xfId="343"/>
    <cellStyle name="Обычный_КАДРЫ 2014 изменен к приказу 12.07" xfId="344"/>
    <cellStyle name="Обычный_КАДРЫ 2014 изменен к приказу 12.07 2" xfId="345"/>
    <cellStyle name="Обычный_Лист1 2" xfId="346"/>
    <cellStyle name="Обычный_Льготы по ком. услуги" xfId="347"/>
    <cellStyle name="Обычный_Смета бюджет 07последняя" xfId="348"/>
    <cellStyle name="Плохой" xfId="349"/>
    <cellStyle name="Плохой 2" xfId="350"/>
    <cellStyle name="Пояснение" xfId="351"/>
    <cellStyle name="Пояснение 2" xfId="352"/>
    <cellStyle name="Примечание" xfId="353"/>
    <cellStyle name="Примечание 2" xfId="354"/>
    <cellStyle name="Percent" xfId="355"/>
    <cellStyle name="Связанная ячейка" xfId="356"/>
    <cellStyle name="Связанная ячейка 2" xfId="357"/>
    <cellStyle name="Стиль 1" xfId="358"/>
    <cellStyle name="Стиль 1 2" xfId="359"/>
    <cellStyle name="Текст предупреждения" xfId="360"/>
    <cellStyle name="Текст предупреждения 2" xfId="361"/>
    <cellStyle name="Comma" xfId="362"/>
    <cellStyle name="Comma [0]" xfId="363"/>
    <cellStyle name="Финансовый 10" xfId="364"/>
    <cellStyle name="Финансовый 10 2" xfId="365"/>
    <cellStyle name="Финансовый 2" xfId="366"/>
    <cellStyle name="Финансовый 2 2" xfId="367"/>
    <cellStyle name="Финансовый 2 2 2" xfId="368"/>
    <cellStyle name="Финансовый 2 2 2 2" xfId="369"/>
    <cellStyle name="Финансовый 2 2 3" xfId="370"/>
    <cellStyle name="Финансовый 2 3" xfId="371"/>
    <cellStyle name="Финансовый 3" xfId="372"/>
    <cellStyle name="Финансовый 3 2" xfId="373"/>
    <cellStyle name="Финансовый 4" xfId="374"/>
    <cellStyle name="Финансовый 4 2" xfId="375"/>
    <cellStyle name="Финансовый 4 2 2" xfId="376"/>
    <cellStyle name="Финансовый 4_ПРОГРАММНЫЕ МЕРОПРИЯТИЯ" xfId="377"/>
    <cellStyle name="Финансовый 5" xfId="378"/>
    <cellStyle name="Финансовый 6" xfId="379"/>
    <cellStyle name="Финансовый 7" xfId="380"/>
    <cellStyle name="Финансовый 7 2" xfId="381"/>
    <cellStyle name="Финансовый 9" xfId="382"/>
    <cellStyle name="Финансовый 9 2" xfId="383"/>
    <cellStyle name="Хороший" xfId="384"/>
    <cellStyle name="Хороший 2" xfId="38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CF800"/>
  <sheetViews>
    <sheetView tabSelected="1" view="pageBreakPreview" zoomScale="70" zoomScaleSheetLayoutView="70" zoomScalePageLayoutView="0" workbookViewId="0" topLeftCell="A1">
      <pane ySplit="7" topLeftCell="A794" activePane="bottomLeft" state="frozen"/>
      <selection pane="topLeft" activeCell="A1" sqref="A1"/>
      <selection pane="bottomLeft" activeCell="I140" sqref="A140:IV141"/>
    </sheetView>
  </sheetViews>
  <sheetFormatPr defaultColWidth="9.140625" defaultRowHeight="15" outlineLevelRow="1" outlineLevelCol="1"/>
  <cols>
    <col min="1" max="1" width="31.00390625" style="8" customWidth="1"/>
    <col min="2" max="2" width="6.28125" style="1" customWidth="1"/>
    <col min="3" max="3" width="8.140625" style="1" customWidth="1"/>
    <col min="4" max="4" width="12.00390625" style="1" customWidth="1"/>
    <col min="5" max="5" width="6.57421875" style="1" customWidth="1"/>
    <col min="6" max="6" width="8.421875" style="1" hidden="1" customWidth="1" outlineLevel="1"/>
    <col min="7" max="7" width="10.421875" style="11" customWidth="1" collapsed="1"/>
    <col min="8" max="8" width="7.8515625" style="1" customWidth="1"/>
    <col min="9" max="9" width="43.140625" style="1" customWidth="1"/>
    <col min="10" max="10" width="23.7109375" style="9" hidden="1" customWidth="1" outlineLevel="1"/>
    <col min="11" max="11" width="24.57421875" style="3" hidden="1" customWidth="1" outlineLevel="1"/>
    <col min="12" max="12" width="27.140625" style="1" hidden="1" customWidth="1" outlineLevel="1" collapsed="1"/>
    <col min="13" max="13" width="30.57421875" style="10" customWidth="1" collapsed="1"/>
    <col min="14" max="14" width="4.57421875" style="1" customWidth="1"/>
    <col min="15" max="15" width="19.8515625" style="3" hidden="1" customWidth="1" outlineLevel="1"/>
    <col min="16" max="16" width="20.7109375" style="3" hidden="1" customWidth="1" outlineLevel="1"/>
    <col min="17" max="17" width="21.00390625" style="12" hidden="1" customWidth="1" outlineLevel="1"/>
    <col min="18" max="18" width="25.28125" style="12" hidden="1" customWidth="1" outlineLevel="1" collapsed="1"/>
    <col min="19" max="19" width="24.7109375" style="12" hidden="1" customWidth="1" outlineLevel="1"/>
    <col min="20" max="20" width="25.00390625" style="12" hidden="1" customWidth="1" outlineLevel="1"/>
    <col min="21" max="21" width="23.00390625" style="12" customWidth="1" collapsed="1"/>
    <col min="22" max="22" width="22.8515625" style="12" customWidth="1"/>
    <col min="23" max="23" width="21.7109375" style="12" customWidth="1"/>
    <col min="24" max="24" width="22.00390625" style="12" customWidth="1"/>
    <col min="25" max="25" width="22.140625" style="12" customWidth="1"/>
    <col min="26" max="26" width="22.8515625" style="1" customWidth="1"/>
    <col min="27" max="27" width="21.140625" style="1" customWidth="1"/>
    <col min="28" max="29" width="17.421875" style="1" customWidth="1"/>
    <col min="30" max="16384" width="9.140625" style="1" customWidth="1"/>
  </cols>
  <sheetData>
    <row r="1" spans="1:31" ht="23.25">
      <c r="A1" s="22"/>
      <c r="B1" s="23"/>
      <c r="C1" s="23"/>
      <c r="D1" s="23"/>
      <c r="E1" s="23"/>
      <c r="F1" s="23"/>
      <c r="G1" s="24"/>
      <c r="H1" s="23"/>
      <c r="I1" s="23"/>
      <c r="J1" s="25"/>
      <c r="K1" s="26"/>
      <c r="L1" s="23"/>
      <c r="M1" s="1077" t="s">
        <v>534</v>
      </c>
      <c r="N1" s="1077"/>
      <c r="O1" s="1077"/>
      <c r="P1" s="1077"/>
      <c r="Q1" s="1077"/>
      <c r="R1" s="1077"/>
      <c r="S1" s="1077"/>
      <c r="T1" s="1077"/>
      <c r="U1" s="1077"/>
      <c r="V1" s="1077"/>
      <c r="W1" s="1077"/>
      <c r="X1" s="1077"/>
      <c r="Y1" s="1077"/>
      <c r="Z1" s="1077"/>
      <c r="AA1" s="20"/>
      <c r="AB1" s="20"/>
      <c r="AC1" s="20"/>
      <c r="AD1" s="20"/>
      <c r="AE1" s="20"/>
    </row>
    <row r="2" spans="1:26" ht="23.25">
      <c r="A2" s="22"/>
      <c r="B2" s="23"/>
      <c r="C2" s="23"/>
      <c r="D2" s="23"/>
      <c r="E2" s="23"/>
      <c r="F2" s="23"/>
      <c r="G2" s="24"/>
      <c r="H2" s="23"/>
      <c r="J2" s="25"/>
      <c r="K2" s="26"/>
      <c r="L2" s="23"/>
      <c r="M2" s="21"/>
      <c r="N2" s="1077" t="s">
        <v>535</v>
      </c>
      <c r="O2" s="1077"/>
      <c r="P2" s="1077"/>
      <c r="Q2" s="1077"/>
      <c r="R2" s="1077"/>
      <c r="S2" s="1077"/>
      <c r="T2" s="1077"/>
      <c r="U2" s="1077"/>
      <c r="V2" s="1077"/>
      <c r="W2" s="1077"/>
      <c r="X2" s="1077"/>
      <c r="Y2" s="1077"/>
      <c r="Z2" s="1077"/>
    </row>
    <row r="3" spans="1:26" ht="23.25">
      <c r="A3" s="22"/>
      <c r="B3" s="23"/>
      <c r="C3" s="23"/>
      <c r="D3" s="23"/>
      <c r="E3" s="23"/>
      <c r="F3" s="23"/>
      <c r="G3" s="24"/>
      <c r="H3" s="23"/>
      <c r="I3" s="23"/>
      <c r="J3" s="25"/>
      <c r="K3" s="26"/>
      <c r="L3" s="23"/>
      <c r="M3" s="21"/>
      <c r="N3" s="23"/>
      <c r="O3" s="26"/>
      <c r="P3" s="26"/>
      <c r="Q3" s="27"/>
      <c r="R3" s="27"/>
      <c r="S3" s="27"/>
      <c r="T3" s="27"/>
      <c r="U3" s="27"/>
      <c r="V3" s="27"/>
      <c r="W3" s="27"/>
      <c r="X3" s="27"/>
      <c r="Y3" s="27"/>
      <c r="Z3" s="23"/>
    </row>
    <row r="4" spans="1:26" ht="42" customHeight="1">
      <c r="A4" s="1084" t="s">
        <v>538</v>
      </c>
      <c r="B4" s="1084"/>
      <c r="C4" s="1084"/>
      <c r="D4" s="1084"/>
      <c r="E4" s="1084"/>
      <c r="F4" s="1084"/>
      <c r="G4" s="1084"/>
      <c r="H4" s="1084"/>
      <c r="I4" s="1084"/>
      <c r="J4" s="1084"/>
      <c r="K4" s="1084"/>
      <c r="L4" s="1084"/>
      <c r="M4" s="1084"/>
      <c r="N4" s="1084"/>
      <c r="O4" s="1084"/>
      <c r="P4" s="1084"/>
      <c r="Q4" s="1084"/>
      <c r="R4" s="1084"/>
      <c r="S4" s="1084"/>
      <c r="T4" s="1084"/>
      <c r="U4" s="1084"/>
      <c r="V4" s="1084"/>
      <c r="W4" s="1084"/>
      <c r="X4" s="1084"/>
      <c r="Y4" s="1084"/>
      <c r="Z4" s="1084"/>
    </row>
    <row r="5" spans="1:26" ht="8.25" customHeight="1">
      <c r="A5" s="1063"/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27"/>
      <c r="V5" s="27"/>
      <c r="W5" s="27"/>
      <c r="X5" s="27"/>
      <c r="Y5" s="27"/>
      <c r="Z5" s="23"/>
    </row>
    <row r="6" spans="1:26" ht="30.75" customHeight="1">
      <c r="A6" s="1005" t="s">
        <v>536</v>
      </c>
      <c r="B6" s="1065" t="s">
        <v>0</v>
      </c>
      <c r="C6" s="1065"/>
      <c r="D6" s="1065"/>
      <c r="E6" s="1065"/>
      <c r="F6" s="1065"/>
      <c r="G6" s="1065"/>
      <c r="H6" s="1065"/>
      <c r="I6" s="1005" t="s">
        <v>1</v>
      </c>
      <c r="J6" s="1066" t="s">
        <v>235</v>
      </c>
      <c r="K6" s="1005" t="s">
        <v>227</v>
      </c>
      <c r="L6" s="1005" t="s">
        <v>537</v>
      </c>
      <c r="M6" s="1005"/>
      <c r="N6" s="1005"/>
      <c r="O6" s="1005"/>
      <c r="P6" s="1005"/>
      <c r="Q6" s="1005"/>
      <c r="R6" s="1005" t="s">
        <v>236</v>
      </c>
      <c r="S6" s="1005"/>
      <c r="T6" s="1005"/>
      <c r="U6" s="1085" t="s">
        <v>2</v>
      </c>
      <c r="V6" s="1086"/>
      <c r="W6" s="1085" t="s">
        <v>3</v>
      </c>
      <c r="X6" s="1086"/>
      <c r="Y6" s="1087" t="s">
        <v>234</v>
      </c>
      <c r="Z6" s="1088"/>
    </row>
    <row r="7" spans="1:26" ht="35.25" customHeight="1">
      <c r="A7" s="1005"/>
      <c r="B7" s="1065"/>
      <c r="C7" s="1065"/>
      <c r="D7" s="1065"/>
      <c r="E7" s="1065"/>
      <c r="F7" s="1065"/>
      <c r="G7" s="1065"/>
      <c r="H7" s="1065"/>
      <c r="I7" s="1005"/>
      <c r="J7" s="1066"/>
      <c r="K7" s="1005"/>
      <c r="L7" s="1005"/>
      <c r="M7" s="1005"/>
      <c r="N7" s="1005"/>
      <c r="O7" s="1005"/>
      <c r="P7" s="1005"/>
      <c r="Q7" s="1005"/>
      <c r="R7" s="63" t="s">
        <v>2</v>
      </c>
      <c r="S7" s="63" t="s">
        <v>3</v>
      </c>
      <c r="T7" s="63" t="s">
        <v>234</v>
      </c>
      <c r="U7" s="63" t="s">
        <v>539</v>
      </c>
      <c r="V7" s="45" t="s">
        <v>540</v>
      </c>
      <c r="W7" s="63" t="s">
        <v>539</v>
      </c>
      <c r="X7" s="45" t="s">
        <v>540</v>
      </c>
      <c r="Y7" s="63" t="s">
        <v>539</v>
      </c>
      <c r="Z7" s="45" t="s">
        <v>540</v>
      </c>
    </row>
    <row r="8" spans="1:26" ht="33.75" customHeight="1">
      <c r="A8" s="1003" t="s">
        <v>462</v>
      </c>
      <c r="B8" s="1003"/>
      <c r="C8" s="1003"/>
      <c r="D8" s="1003"/>
      <c r="E8" s="1003"/>
      <c r="F8" s="1003"/>
      <c r="G8" s="1003"/>
      <c r="H8" s="1003"/>
      <c r="I8" s="1003"/>
      <c r="J8" s="1003"/>
      <c r="K8" s="1003"/>
      <c r="L8" s="1003"/>
      <c r="M8" s="1003"/>
      <c r="N8" s="1003"/>
      <c r="O8" s="64"/>
      <c r="P8" s="65"/>
      <c r="Q8" s="65"/>
      <c r="R8" s="66"/>
      <c r="S8" s="66"/>
      <c r="T8" s="66"/>
      <c r="U8" s="61">
        <v>468885941.4200001</v>
      </c>
      <c r="V8" s="61">
        <v>468885941.4200001</v>
      </c>
      <c r="W8" s="61">
        <v>312138944.2941</v>
      </c>
      <c r="X8" s="61">
        <v>312138944.2941</v>
      </c>
      <c r="Y8" s="61">
        <v>182527605.60410002</v>
      </c>
      <c r="Z8" s="61">
        <v>182527605.60410002</v>
      </c>
    </row>
    <row r="9" spans="1:26" ht="18.75" customHeight="1">
      <c r="A9" s="1078" t="s">
        <v>463</v>
      </c>
      <c r="B9" s="1079"/>
      <c r="C9" s="1079"/>
      <c r="D9" s="1079"/>
      <c r="E9" s="1079"/>
      <c r="F9" s="1079"/>
      <c r="G9" s="1079"/>
      <c r="H9" s="1079"/>
      <c r="I9" s="1079"/>
      <c r="J9" s="1079"/>
      <c r="K9" s="1079"/>
      <c r="L9" s="1079"/>
      <c r="M9" s="1079"/>
      <c r="N9" s="1080"/>
      <c r="O9" s="64"/>
      <c r="P9" s="65"/>
      <c r="Q9" s="65"/>
      <c r="R9" s="66"/>
      <c r="S9" s="66"/>
      <c r="T9" s="66"/>
      <c r="U9" s="61"/>
      <c r="V9" s="61"/>
      <c r="W9" s="61"/>
      <c r="X9" s="61"/>
      <c r="Y9" s="61"/>
      <c r="Z9" s="61"/>
    </row>
    <row r="10" spans="1:26" ht="34.5" customHeight="1">
      <c r="A10" s="1003" t="s">
        <v>4</v>
      </c>
      <c r="B10" s="1003"/>
      <c r="C10" s="1003"/>
      <c r="D10" s="1003"/>
      <c r="E10" s="1003"/>
      <c r="F10" s="1003"/>
      <c r="G10" s="1003"/>
      <c r="H10" s="1003"/>
      <c r="I10" s="1003"/>
      <c r="J10" s="1003"/>
      <c r="K10" s="1003"/>
      <c r="L10" s="1003"/>
      <c r="M10" s="1003"/>
      <c r="N10" s="1003"/>
      <c r="O10" s="64"/>
      <c r="P10" s="65"/>
      <c r="Q10" s="65"/>
      <c r="R10" s="66"/>
      <c r="S10" s="66"/>
      <c r="T10" s="66"/>
      <c r="U10" s="61">
        <v>463424141.4200001</v>
      </c>
      <c r="V10" s="61">
        <v>463424141.4200001</v>
      </c>
      <c r="W10" s="61">
        <v>312138944.2941</v>
      </c>
      <c r="X10" s="61">
        <v>312138944.2941</v>
      </c>
      <c r="Y10" s="61">
        <v>182527605.60410002</v>
      </c>
      <c r="Z10" s="61">
        <v>182527605.60410002</v>
      </c>
    </row>
    <row r="11" spans="1:26" ht="33" customHeight="1">
      <c r="A11" s="1003" t="s">
        <v>209</v>
      </c>
      <c r="B11" s="1003"/>
      <c r="C11" s="1003"/>
      <c r="D11" s="1003"/>
      <c r="E11" s="1003"/>
      <c r="F11" s="1003"/>
      <c r="G11" s="1003"/>
      <c r="H11" s="1003"/>
      <c r="I11" s="1003"/>
      <c r="J11" s="1003"/>
      <c r="K11" s="1003"/>
      <c r="L11" s="1003"/>
      <c r="M11" s="1003"/>
      <c r="N11" s="1003"/>
      <c r="O11" s="64"/>
      <c r="P11" s="65"/>
      <c r="Q11" s="65"/>
      <c r="R11" s="66"/>
      <c r="S11" s="66"/>
      <c r="T11" s="66"/>
      <c r="U11" s="61">
        <v>150000</v>
      </c>
      <c r="V11" s="61">
        <v>150000</v>
      </c>
      <c r="W11" s="61">
        <v>0</v>
      </c>
      <c r="X11" s="61">
        <v>0</v>
      </c>
      <c r="Y11" s="61">
        <v>0</v>
      </c>
      <c r="Z11" s="61">
        <v>0</v>
      </c>
    </row>
    <row r="12" spans="1:26" ht="62.25" customHeight="1">
      <c r="A12" s="1003" t="s">
        <v>464</v>
      </c>
      <c r="B12" s="1003"/>
      <c r="C12" s="1003"/>
      <c r="D12" s="1003"/>
      <c r="E12" s="1003"/>
      <c r="F12" s="1003"/>
      <c r="G12" s="1003"/>
      <c r="H12" s="1003"/>
      <c r="I12" s="1003"/>
      <c r="J12" s="1003"/>
      <c r="K12" s="1003"/>
      <c r="L12" s="1003"/>
      <c r="M12" s="1003"/>
      <c r="N12" s="1003"/>
      <c r="O12" s="64"/>
      <c r="P12" s="65"/>
      <c r="Q12" s="65"/>
      <c r="R12" s="66"/>
      <c r="S12" s="66"/>
      <c r="T12" s="66"/>
      <c r="U12" s="61">
        <v>5311800</v>
      </c>
      <c r="V12" s="61">
        <v>5311800</v>
      </c>
      <c r="W12" s="61">
        <v>0</v>
      </c>
      <c r="X12" s="61">
        <v>0</v>
      </c>
      <c r="Y12" s="61">
        <v>0</v>
      </c>
      <c r="Z12" s="61">
        <v>0</v>
      </c>
    </row>
    <row r="13" spans="1:26" ht="15.75" customHeight="1">
      <c r="A13" s="1005"/>
      <c r="B13" s="1005"/>
      <c r="C13" s="1005"/>
      <c r="D13" s="1005"/>
      <c r="E13" s="1005"/>
      <c r="F13" s="1005"/>
      <c r="G13" s="1005"/>
      <c r="H13" s="1005"/>
      <c r="I13" s="1005"/>
      <c r="J13" s="1005"/>
      <c r="K13" s="1005"/>
      <c r="L13" s="1005"/>
      <c r="M13" s="1005"/>
      <c r="N13" s="1005"/>
      <c r="O13" s="1005"/>
      <c r="P13" s="1005"/>
      <c r="Q13" s="1005"/>
      <c r="R13" s="1005"/>
      <c r="S13" s="1005"/>
      <c r="T13" s="1005"/>
      <c r="U13" s="1005"/>
      <c r="V13" s="1005"/>
      <c r="W13" s="1005"/>
      <c r="X13" s="1005"/>
      <c r="Y13" s="1005"/>
      <c r="Z13" s="72"/>
    </row>
    <row r="14" spans="1:26" ht="38.25" customHeight="1">
      <c r="A14" s="1067" t="s">
        <v>4</v>
      </c>
      <c r="B14" s="1067"/>
      <c r="C14" s="1067"/>
      <c r="D14" s="1067"/>
      <c r="E14" s="1067"/>
      <c r="F14" s="1067"/>
      <c r="G14" s="1067"/>
      <c r="H14" s="1067"/>
      <c r="I14" s="1067"/>
      <c r="J14" s="1067"/>
      <c r="K14" s="1067"/>
      <c r="L14" s="1067"/>
      <c r="M14" s="1067"/>
      <c r="N14" s="1067"/>
      <c r="O14" s="73"/>
      <c r="P14" s="73"/>
      <c r="Q14" s="73"/>
      <c r="R14" s="28"/>
      <c r="S14" s="28"/>
      <c r="T14" s="28"/>
      <c r="U14" s="28">
        <v>463424141.4200001</v>
      </c>
      <c r="V14" s="28">
        <v>463424141.4200001</v>
      </c>
      <c r="W14" s="28">
        <v>312138944.2941</v>
      </c>
      <c r="X14" s="28">
        <v>312138944.2941</v>
      </c>
      <c r="Y14" s="28">
        <v>182527605.60410002</v>
      </c>
      <c r="Z14" s="28">
        <v>182527605.60410002</v>
      </c>
    </row>
    <row r="15" spans="1:26" ht="52.5" customHeight="1">
      <c r="A15" s="1081" t="s">
        <v>5</v>
      </c>
      <c r="B15" s="1082"/>
      <c r="C15" s="1082"/>
      <c r="D15" s="1082"/>
      <c r="E15" s="1082"/>
      <c r="F15" s="1082"/>
      <c r="G15" s="1082"/>
      <c r="H15" s="1082"/>
      <c r="I15" s="1082"/>
      <c r="J15" s="1082"/>
      <c r="K15" s="1082"/>
      <c r="L15" s="1082"/>
      <c r="M15" s="1082"/>
      <c r="N15" s="1083"/>
      <c r="O15" s="74"/>
      <c r="P15" s="74"/>
      <c r="Q15" s="74"/>
      <c r="R15" s="29" t="e">
        <f>R16+R23+R26+R28+R41+R50+R70+R74+R108+R139</f>
        <v>#REF!</v>
      </c>
      <c r="S15" s="29" t="e">
        <f>S16+S23+S26+S28+S41+S50+S70+S74+S108+S139</f>
        <v>#REF!</v>
      </c>
      <c r="T15" s="29" t="e">
        <f>T16+T23+T26+T28+T41+T50+T70+T74+T108+T139</f>
        <v>#REF!</v>
      </c>
      <c r="U15" s="29">
        <v>128632405.82000001</v>
      </c>
      <c r="V15" s="29">
        <v>128632405.82000001</v>
      </c>
      <c r="W15" s="29">
        <v>76225633.72000001</v>
      </c>
      <c r="X15" s="29">
        <v>76225633.72000001</v>
      </c>
      <c r="Y15" s="29">
        <v>76765233.72000001</v>
      </c>
      <c r="Z15" s="29">
        <v>76765233.72000001</v>
      </c>
    </row>
    <row r="16" spans="1:26" ht="156" customHeight="1">
      <c r="A16" s="67" t="s">
        <v>361</v>
      </c>
      <c r="B16" s="310" t="s">
        <v>6</v>
      </c>
      <c r="C16" s="310" t="s">
        <v>7</v>
      </c>
      <c r="D16" s="310" t="s">
        <v>362</v>
      </c>
      <c r="E16" s="310" t="s">
        <v>8</v>
      </c>
      <c r="F16" s="310" t="s">
        <v>363</v>
      </c>
      <c r="G16" s="310" t="s">
        <v>420</v>
      </c>
      <c r="H16" s="310" t="s">
        <v>9</v>
      </c>
      <c r="I16" s="67" t="s">
        <v>364</v>
      </c>
      <c r="J16" s="412">
        <f>J17+J21+J22</f>
        <v>1600000</v>
      </c>
      <c r="K16" s="410">
        <f>K17+K21+K22</f>
        <v>1200000</v>
      </c>
      <c r="L16" s="68"/>
      <c r="M16" s="69"/>
      <c r="N16" s="70"/>
      <c r="O16" s="75"/>
      <c r="P16" s="75"/>
      <c r="Q16" s="409" t="e">
        <f aca="true" t="shared" si="0" ref="Q16:Z16">Q17+Q21+Q22</f>
        <v>#REF!</v>
      </c>
      <c r="R16" s="409" t="e">
        <f t="shared" si="0"/>
        <v>#REF!</v>
      </c>
      <c r="S16" s="409" t="e">
        <f t="shared" si="0"/>
        <v>#REF!</v>
      </c>
      <c r="T16" s="409" t="e">
        <f t="shared" si="0"/>
        <v>#REF!</v>
      </c>
      <c r="U16" s="410">
        <v>1600000</v>
      </c>
      <c r="V16" s="410">
        <v>1600000</v>
      </c>
      <c r="W16" s="410">
        <v>800000</v>
      </c>
      <c r="X16" s="410">
        <v>800000</v>
      </c>
      <c r="Y16" s="410">
        <v>800000</v>
      </c>
      <c r="Z16" s="410">
        <v>800000</v>
      </c>
    </row>
    <row r="17" spans="1:26" s="335" customFormat="1" ht="30" customHeight="1">
      <c r="A17" s="1047" t="s">
        <v>10</v>
      </c>
      <c r="B17" s="1307"/>
      <c r="C17" s="1307"/>
      <c r="D17" s="1307"/>
      <c r="E17" s="1307"/>
      <c r="F17" s="1307"/>
      <c r="G17" s="1307"/>
      <c r="H17" s="1307"/>
      <c r="I17" s="1076" t="s">
        <v>543</v>
      </c>
      <c r="J17" s="1069">
        <v>752970.4</v>
      </c>
      <c r="K17" s="1308">
        <v>550541.5700000001</v>
      </c>
      <c r="L17" s="1062" t="s">
        <v>11</v>
      </c>
      <c r="M17" s="610"/>
      <c r="N17" s="611"/>
      <c r="O17" s="612"/>
      <c r="P17" s="612"/>
      <c r="Q17" s="613">
        <f aca="true" t="shared" si="1" ref="Q17:Z17">Q18+Q19+Q20</f>
        <v>707940.1100000001</v>
      </c>
      <c r="R17" s="613">
        <f t="shared" si="1"/>
        <v>707940.1100000001</v>
      </c>
      <c r="S17" s="613">
        <f t="shared" si="1"/>
        <v>707940.1100000001</v>
      </c>
      <c r="T17" s="613">
        <f t="shared" si="1"/>
        <v>707940.1100000001</v>
      </c>
      <c r="U17" s="613">
        <v>1386386.62</v>
      </c>
      <c r="V17" s="613">
        <v>1386386.62</v>
      </c>
      <c r="W17" s="613">
        <v>353970.05500000005</v>
      </c>
      <c r="X17" s="613">
        <v>353970.05500000005</v>
      </c>
      <c r="Y17" s="613">
        <v>353970.05500000005</v>
      </c>
      <c r="Z17" s="613">
        <v>353970.05500000005</v>
      </c>
    </row>
    <row r="18" spans="1:26" s="335" customFormat="1" ht="63.75" customHeight="1">
      <c r="A18" s="1047"/>
      <c r="B18" s="1307"/>
      <c r="C18" s="1307"/>
      <c r="D18" s="1307"/>
      <c r="E18" s="1307"/>
      <c r="F18" s="1307"/>
      <c r="G18" s="1307"/>
      <c r="H18" s="1307"/>
      <c r="I18" s="1076"/>
      <c r="J18" s="1069"/>
      <c r="K18" s="1308"/>
      <c r="L18" s="1062"/>
      <c r="M18" s="568" t="s">
        <v>365</v>
      </c>
      <c r="N18" s="614" t="s">
        <v>366</v>
      </c>
      <c r="O18" s="615">
        <v>81</v>
      </c>
      <c r="P18" s="616">
        <v>2668.57</v>
      </c>
      <c r="Q18" s="334">
        <v>382568.81</v>
      </c>
      <c r="R18" s="334">
        <v>382568.81</v>
      </c>
      <c r="S18" s="334">
        <v>382568.81</v>
      </c>
      <c r="T18" s="334">
        <v>382568.81</v>
      </c>
      <c r="U18" s="334">
        <v>1109482.6</v>
      </c>
      <c r="V18" s="334">
        <v>1109482.6</v>
      </c>
      <c r="W18" s="566">
        <v>191284.405</v>
      </c>
      <c r="X18" s="566">
        <v>191284.405</v>
      </c>
      <c r="Y18" s="566">
        <v>191284.405</v>
      </c>
      <c r="Z18" s="566">
        <v>191284.405</v>
      </c>
    </row>
    <row r="19" spans="1:26" s="335" customFormat="1" ht="65.25" customHeight="1">
      <c r="A19" s="1047"/>
      <c r="B19" s="1307"/>
      <c r="C19" s="1307"/>
      <c r="D19" s="1307"/>
      <c r="E19" s="1307"/>
      <c r="F19" s="1307"/>
      <c r="G19" s="1307"/>
      <c r="H19" s="1307"/>
      <c r="I19" s="1076"/>
      <c r="J19" s="1069"/>
      <c r="K19" s="1308"/>
      <c r="L19" s="1062"/>
      <c r="M19" s="568" t="s">
        <v>367</v>
      </c>
      <c r="N19" s="614" t="s">
        <v>366</v>
      </c>
      <c r="O19" s="615">
        <v>29</v>
      </c>
      <c r="P19" s="616">
        <v>13482.7</v>
      </c>
      <c r="Q19" s="334">
        <v>296592</v>
      </c>
      <c r="R19" s="334">
        <v>296592</v>
      </c>
      <c r="S19" s="334">
        <v>296592</v>
      </c>
      <c r="T19" s="334">
        <v>296592</v>
      </c>
      <c r="U19" s="334">
        <v>276904.02</v>
      </c>
      <c r="V19" s="334">
        <v>276904.02</v>
      </c>
      <c r="W19" s="566">
        <v>148296</v>
      </c>
      <c r="X19" s="566">
        <v>148296</v>
      </c>
      <c r="Y19" s="566">
        <v>148296</v>
      </c>
      <c r="Z19" s="566">
        <v>148296</v>
      </c>
    </row>
    <row r="20" spans="1:26" s="335" customFormat="1" ht="47.25" customHeight="1">
      <c r="A20" s="1047"/>
      <c r="B20" s="1307"/>
      <c r="C20" s="1307"/>
      <c r="D20" s="1307"/>
      <c r="E20" s="1307"/>
      <c r="F20" s="1307"/>
      <c r="G20" s="1307"/>
      <c r="H20" s="1307"/>
      <c r="I20" s="1076"/>
      <c r="J20" s="1069"/>
      <c r="K20" s="1308"/>
      <c r="L20" s="1062"/>
      <c r="M20" s="568" t="s">
        <v>368</v>
      </c>
      <c r="N20" s="614" t="s">
        <v>366</v>
      </c>
      <c r="O20" s="615">
        <v>19</v>
      </c>
      <c r="P20" s="616">
        <v>2172.3</v>
      </c>
      <c r="Q20" s="334">
        <v>28779.3</v>
      </c>
      <c r="R20" s="334">
        <v>28779.3</v>
      </c>
      <c r="S20" s="334">
        <v>28779.3</v>
      </c>
      <c r="T20" s="334">
        <v>28779.3</v>
      </c>
      <c r="U20" s="334">
        <v>0</v>
      </c>
      <c r="V20" s="334">
        <v>0</v>
      </c>
      <c r="W20" s="566">
        <v>14389.65</v>
      </c>
      <c r="X20" s="566">
        <v>14389.65</v>
      </c>
      <c r="Y20" s="566">
        <v>14389.65</v>
      </c>
      <c r="Z20" s="566">
        <v>14389.65</v>
      </c>
    </row>
    <row r="21" spans="1:26" s="335" customFormat="1" ht="85.5" customHeight="1">
      <c r="A21" s="1047"/>
      <c r="B21" s="1307"/>
      <c r="C21" s="1307"/>
      <c r="D21" s="1307"/>
      <c r="E21" s="1307"/>
      <c r="F21" s="1307"/>
      <c r="G21" s="1307"/>
      <c r="H21" s="1307"/>
      <c r="I21" s="617" t="s">
        <v>544</v>
      </c>
      <c r="J21" s="583">
        <v>87600</v>
      </c>
      <c r="K21" s="613">
        <v>90087</v>
      </c>
      <c r="L21" s="618" t="s">
        <v>369</v>
      </c>
      <c r="M21" s="585" t="s">
        <v>714</v>
      </c>
      <c r="N21" s="614"/>
      <c r="O21" s="619"/>
      <c r="P21" s="615"/>
      <c r="Q21" s="334">
        <v>90087</v>
      </c>
      <c r="R21" s="334">
        <v>90087</v>
      </c>
      <c r="S21" s="334">
        <v>90087</v>
      </c>
      <c r="T21" s="334">
        <v>90087</v>
      </c>
      <c r="U21" s="334">
        <v>213613.38</v>
      </c>
      <c r="V21" s="334">
        <v>213613.38</v>
      </c>
      <c r="W21" s="566">
        <v>45043.5</v>
      </c>
      <c r="X21" s="566">
        <v>45043.5</v>
      </c>
      <c r="Y21" s="566">
        <v>45043.5</v>
      </c>
      <c r="Z21" s="566">
        <v>45043.5</v>
      </c>
    </row>
    <row r="22" spans="1:26" s="335" customFormat="1" ht="232.5" customHeight="1">
      <c r="A22" s="1047"/>
      <c r="B22" s="1307"/>
      <c r="C22" s="1307"/>
      <c r="D22" s="1307"/>
      <c r="E22" s="1307"/>
      <c r="F22" s="1307"/>
      <c r="G22" s="1307"/>
      <c r="H22" s="1307"/>
      <c r="I22" s="617" t="s">
        <v>545</v>
      </c>
      <c r="J22" s="620">
        <v>759429.6</v>
      </c>
      <c r="K22" s="621">
        <v>559371.43</v>
      </c>
      <c r="L22" s="622" t="s">
        <v>370</v>
      </c>
      <c r="M22" s="585" t="s">
        <v>602</v>
      </c>
      <c r="N22" s="611"/>
      <c r="O22" s="467"/>
      <c r="P22" s="467"/>
      <c r="Q22" s="613" t="e">
        <f>#REF!+#REF!+#REF!</f>
        <v>#REF!</v>
      </c>
      <c r="R22" s="613" t="e">
        <f>#REF!+#REF!+#REF!</f>
        <v>#REF!</v>
      </c>
      <c r="S22" s="613" t="e">
        <f>#REF!+#REF!+#REF!</f>
        <v>#REF!</v>
      </c>
      <c r="T22" s="613" t="e">
        <f>#REF!+#REF!+#REF!</f>
        <v>#REF!</v>
      </c>
      <c r="U22" s="566">
        <v>0</v>
      </c>
      <c r="V22" s="566">
        <v>0</v>
      </c>
      <c r="W22" s="566">
        <v>400986.445</v>
      </c>
      <c r="X22" s="566">
        <v>400986.445</v>
      </c>
      <c r="Y22" s="566">
        <v>400986.445</v>
      </c>
      <c r="Z22" s="566">
        <v>400986.445</v>
      </c>
    </row>
    <row r="23" spans="1:26" ht="168" customHeight="1">
      <c r="A23" s="67" t="s">
        <v>371</v>
      </c>
      <c r="B23" s="310" t="s">
        <v>6</v>
      </c>
      <c r="C23" s="310" t="s">
        <v>7</v>
      </c>
      <c r="D23" s="310" t="s">
        <v>362</v>
      </c>
      <c r="E23" s="310" t="s">
        <v>8</v>
      </c>
      <c r="F23" s="310" t="s">
        <v>372</v>
      </c>
      <c r="G23" s="310" t="s">
        <v>421</v>
      </c>
      <c r="H23" s="310" t="s">
        <v>9</v>
      </c>
      <c r="I23" s="77" t="s">
        <v>566</v>
      </c>
      <c r="J23" s="412">
        <f>J24+J25</f>
        <v>30336170.28</v>
      </c>
      <c r="K23" s="410">
        <f>K24+K25</f>
        <v>72381614.48</v>
      </c>
      <c r="L23" s="78"/>
      <c r="M23" s="69"/>
      <c r="N23" s="70"/>
      <c r="O23" s="75"/>
      <c r="P23" s="75"/>
      <c r="Q23" s="409" t="e">
        <f aca="true" t="shared" si="2" ref="Q23:Z23">Q24+Q25</f>
        <v>#REF!</v>
      </c>
      <c r="R23" s="409" t="e">
        <f t="shared" si="2"/>
        <v>#REF!</v>
      </c>
      <c r="S23" s="409" t="e">
        <f t="shared" si="2"/>
        <v>#REF!</v>
      </c>
      <c r="T23" s="409" t="e">
        <f t="shared" si="2"/>
        <v>#REF!</v>
      </c>
      <c r="U23" s="410">
        <v>72254643.88000001</v>
      </c>
      <c r="V23" s="556">
        <v>72254643.88000001</v>
      </c>
      <c r="W23" s="556">
        <v>36190807.24</v>
      </c>
      <c r="X23" s="556">
        <v>36190807.24</v>
      </c>
      <c r="Y23" s="556">
        <v>36190807.24</v>
      </c>
      <c r="Z23" s="556">
        <v>36190807.24</v>
      </c>
    </row>
    <row r="24" spans="1:26" s="335" customFormat="1" ht="90.75" customHeight="1">
      <c r="A24" s="585" t="s">
        <v>12</v>
      </c>
      <c r="B24" s="1295"/>
      <c r="C24" s="1296"/>
      <c r="D24" s="1296"/>
      <c r="E24" s="1296"/>
      <c r="F24" s="1296"/>
      <c r="G24" s="1296"/>
      <c r="H24" s="1297"/>
      <c r="I24" s="1301" t="s">
        <v>546</v>
      </c>
      <c r="J24" s="600">
        <f>29451930.28-63760</f>
        <v>29388170.28</v>
      </c>
      <c r="K24" s="600">
        <v>71763232.48</v>
      </c>
      <c r="L24" s="580" t="s">
        <v>373</v>
      </c>
      <c r="M24" s="585" t="s">
        <v>602</v>
      </c>
      <c r="N24" s="477" t="s">
        <v>313</v>
      </c>
      <c r="O24" s="601" t="e">
        <f>#REF!+#REF!+#REF!+#REF!+#REF!+#REF!+#REF!</f>
        <v>#REF!</v>
      </c>
      <c r="P24" s="602" t="e">
        <f>Q24/O24</f>
        <v>#REF!</v>
      </c>
      <c r="Q24" s="373" t="e">
        <f>#REF!+#REF!+#REF!+#REF!+#REF!+#REF!+#REF!</f>
        <v>#REF!</v>
      </c>
      <c r="R24" s="373" t="e">
        <f>SUM(#REF!)</f>
        <v>#REF!</v>
      </c>
      <c r="S24" s="373" t="e">
        <f>SUM(#REF!)</f>
        <v>#REF!</v>
      </c>
      <c r="T24" s="373" t="e">
        <f>SUM(#REF!)</f>
        <v>#REF!</v>
      </c>
      <c r="U24" s="566">
        <v>71763232.48</v>
      </c>
      <c r="V24" s="566">
        <v>71763232.48</v>
      </c>
      <c r="W24" s="566">
        <v>35881616.24</v>
      </c>
      <c r="X24" s="566">
        <v>35881616.24</v>
      </c>
      <c r="Y24" s="566">
        <v>35881616.24</v>
      </c>
      <c r="Z24" s="566">
        <v>35881616.24</v>
      </c>
    </row>
    <row r="25" spans="1:26" s="335" customFormat="1" ht="74.25" customHeight="1">
      <c r="A25" s="585" t="s">
        <v>13</v>
      </c>
      <c r="B25" s="1298"/>
      <c r="C25" s="1299"/>
      <c r="D25" s="1299"/>
      <c r="E25" s="1299"/>
      <c r="F25" s="1299"/>
      <c r="G25" s="1299"/>
      <c r="H25" s="1300"/>
      <c r="I25" s="1302"/>
      <c r="J25" s="603">
        <f>948000</f>
        <v>948000</v>
      </c>
      <c r="K25" s="604">
        <v>618382</v>
      </c>
      <c r="L25" s="580" t="s">
        <v>373</v>
      </c>
      <c r="M25" s="585" t="s">
        <v>602</v>
      </c>
      <c r="N25" s="605" t="s">
        <v>313</v>
      </c>
      <c r="O25" s="606">
        <v>2635</v>
      </c>
      <c r="P25" s="607" t="e">
        <f>Q25/O25</f>
        <v>#REF!</v>
      </c>
      <c r="Q25" s="608" t="e">
        <f>SUM(#REF!)</f>
        <v>#REF!</v>
      </c>
      <c r="R25" s="609" t="e">
        <f>Q25</f>
        <v>#REF!</v>
      </c>
      <c r="S25" s="609" t="e">
        <f>Q25</f>
        <v>#REF!</v>
      </c>
      <c r="T25" s="609" t="e">
        <f>Q25</f>
        <v>#REF!</v>
      </c>
      <c r="U25" s="449">
        <v>491411.4</v>
      </c>
      <c r="V25" s="449">
        <v>491411.4</v>
      </c>
      <c r="W25" s="449">
        <v>309191</v>
      </c>
      <c r="X25" s="449">
        <v>309191</v>
      </c>
      <c r="Y25" s="449">
        <v>309191</v>
      </c>
      <c r="Z25" s="449">
        <v>309191</v>
      </c>
    </row>
    <row r="26" spans="1:26" ht="181.5" customHeight="1">
      <c r="A26" s="79" t="s">
        <v>567</v>
      </c>
      <c r="B26" s="411" t="s">
        <v>6</v>
      </c>
      <c r="C26" s="411" t="s">
        <v>7</v>
      </c>
      <c r="D26" s="411" t="s">
        <v>374</v>
      </c>
      <c r="E26" s="411" t="s">
        <v>8</v>
      </c>
      <c r="F26" s="411" t="s">
        <v>375</v>
      </c>
      <c r="G26" s="411" t="s">
        <v>422</v>
      </c>
      <c r="H26" s="411" t="s">
        <v>9</v>
      </c>
      <c r="I26" s="77" t="s">
        <v>376</v>
      </c>
      <c r="J26" s="80">
        <f>J27</f>
        <v>0</v>
      </c>
      <c r="K26" s="412">
        <v>150000</v>
      </c>
      <c r="L26" s="81"/>
      <c r="M26" s="82"/>
      <c r="N26" s="83"/>
      <c r="O26" s="84" t="e">
        <f>O27+#REF!+#REF!</f>
        <v>#REF!</v>
      </c>
      <c r="P26" s="84"/>
      <c r="Q26" s="84" t="e">
        <f>Q27+#REF!+#REF!</f>
        <v>#REF!</v>
      </c>
      <c r="R26" s="84" t="e">
        <f>R27+#REF!+#REF!</f>
        <v>#REF!</v>
      </c>
      <c r="S26" s="84" t="e">
        <f>S27+#REF!+#REF!</f>
        <v>#REF!</v>
      </c>
      <c r="T26" s="84" t="e">
        <f>T27+#REF!+#REF!</f>
        <v>#REF!</v>
      </c>
      <c r="U26" s="412">
        <v>198111.1</v>
      </c>
      <c r="V26" s="455">
        <v>198111.1</v>
      </c>
      <c r="W26" s="455">
        <v>100000</v>
      </c>
      <c r="X26" s="455">
        <v>100000</v>
      </c>
      <c r="Y26" s="455">
        <v>100000</v>
      </c>
      <c r="Z26" s="455">
        <v>100000</v>
      </c>
    </row>
    <row r="27" spans="1:26" s="335" customFormat="1" ht="93.75" customHeight="1">
      <c r="A27" s="644" t="s">
        <v>377</v>
      </c>
      <c r="B27" s="645"/>
      <c r="C27" s="646"/>
      <c r="D27" s="646"/>
      <c r="E27" s="646"/>
      <c r="F27" s="646"/>
      <c r="G27" s="646"/>
      <c r="H27" s="647"/>
      <c r="I27" s="644" t="s">
        <v>748</v>
      </c>
      <c r="J27" s="603">
        <v>0</v>
      </c>
      <c r="K27" s="648">
        <v>150000</v>
      </c>
      <c r="L27" s="649" t="s">
        <v>373</v>
      </c>
      <c r="M27" s="572" t="s">
        <v>602</v>
      </c>
      <c r="N27" s="614" t="s">
        <v>378</v>
      </c>
      <c r="O27" s="650">
        <v>10</v>
      </c>
      <c r="P27" s="650">
        <v>4282</v>
      </c>
      <c r="Q27" s="651">
        <f>ROUND(P27*O27,0)</f>
        <v>42820</v>
      </c>
      <c r="R27" s="652">
        <v>42820</v>
      </c>
      <c r="S27" s="652">
        <v>42820</v>
      </c>
      <c r="T27" s="652">
        <v>42820</v>
      </c>
      <c r="U27" s="566">
        <v>198111.1</v>
      </c>
      <c r="V27" s="566">
        <v>198111.1</v>
      </c>
      <c r="W27" s="566">
        <v>100000</v>
      </c>
      <c r="X27" s="566">
        <v>100000</v>
      </c>
      <c r="Y27" s="566">
        <v>100000</v>
      </c>
      <c r="Z27" s="566">
        <v>100000</v>
      </c>
    </row>
    <row r="28" spans="1:26" ht="164.25" customHeight="1">
      <c r="A28" s="79" t="s">
        <v>379</v>
      </c>
      <c r="B28" s="411" t="s">
        <v>6</v>
      </c>
      <c r="C28" s="411" t="s">
        <v>7</v>
      </c>
      <c r="D28" s="411" t="s">
        <v>374</v>
      </c>
      <c r="E28" s="411" t="s">
        <v>8</v>
      </c>
      <c r="F28" s="411" t="s">
        <v>380</v>
      </c>
      <c r="G28" s="411" t="s">
        <v>423</v>
      </c>
      <c r="H28" s="411" t="s">
        <v>9</v>
      </c>
      <c r="I28" s="77" t="s">
        <v>381</v>
      </c>
      <c r="J28" s="80">
        <f>J29+J30+J31+J32+J35+J36</f>
        <v>800000</v>
      </c>
      <c r="K28" s="410">
        <f>K29+K30+K31+K32+K35+K36</f>
        <v>1650000</v>
      </c>
      <c r="L28" s="78"/>
      <c r="M28" s="69"/>
      <c r="N28" s="70"/>
      <c r="O28" s="75"/>
      <c r="P28" s="75"/>
      <c r="Q28" s="409" t="e">
        <f>Q29+Q30+Q31+Q32+Q35+Q36</f>
        <v>#REF!</v>
      </c>
      <c r="R28" s="409" t="e">
        <f>R29+R30+R31+R32+R35+R36</f>
        <v>#REF!</v>
      </c>
      <c r="S28" s="409" t="e">
        <f>S29+S30+S31+S32+S35+S36</f>
        <v>#REF!</v>
      </c>
      <c r="T28" s="409" t="e">
        <f>T29+T30+T31+T32+T35+T36</f>
        <v>#REF!</v>
      </c>
      <c r="U28" s="410">
        <v>1650000</v>
      </c>
      <c r="V28" s="410">
        <v>1650000</v>
      </c>
      <c r="W28" s="410">
        <v>825000</v>
      </c>
      <c r="X28" s="410">
        <v>825000</v>
      </c>
      <c r="Y28" s="410">
        <v>825000</v>
      </c>
      <c r="Z28" s="410">
        <v>825000</v>
      </c>
    </row>
    <row r="29" spans="1:26" s="335" customFormat="1" ht="50.25" customHeight="1">
      <c r="A29" s="1047" t="s">
        <v>382</v>
      </c>
      <c r="B29" s="1306"/>
      <c r="C29" s="1306"/>
      <c r="D29" s="1306"/>
      <c r="E29" s="1306"/>
      <c r="F29" s="1306"/>
      <c r="G29" s="1306"/>
      <c r="H29" s="1306"/>
      <c r="I29" s="1034" t="s">
        <v>547</v>
      </c>
      <c r="J29" s="582">
        <v>150000</v>
      </c>
      <c r="K29" s="653">
        <v>140000</v>
      </c>
      <c r="L29" s="618">
        <v>226</v>
      </c>
      <c r="M29" s="585" t="s">
        <v>466</v>
      </c>
      <c r="N29" s="654" t="s">
        <v>243</v>
      </c>
      <c r="O29" s="655">
        <v>110</v>
      </c>
      <c r="P29" s="656">
        <v>1500</v>
      </c>
      <c r="Q29" s="656">
        <v>165000</v>
      </c>
      <c r="R29" s="656">
        <v>165000</v>
      </c>
      <c r="S29" s="656">
        <v>165000</v>
      </c>
      <c r="T29" s="656">
        <v>165000</v>
      </c>
      <c r="U29" s="656">
        <v>165000</v>
      </c>
      <c r="V29" s="656">
        <v>165000</v>
      </c>
      <c r="W29" s="333">
        <v>82500</v>
      </c>
      <c r="X29" s="333">
        <v>82500</v>
      </c>
      <c r="Y29" s="333">
        <v>82500</v>
      </c>
      <c r="Z29" s="566">
        <v>82500</v>
      </c>
    </row>
    <row r="30" spans="1:26" s="335" customFormat="1" ht="54.75" customHeight="1">
      <c r="A30" s="1047"/>
      <c r="B30" s="1306"/>
      <c r="C30" s="1306"/>
      <c r="D30" s="1306"/>
      <c r="E30" s="1306"/>
      <c r="F30" s="1306"/>
      <c r="G30" s="1306"/>
      <c r="H30" s="1306"/>
      <c r="I30" s="1034"/>
      <c r="J30" s="582">
        <v>13862.24</v>
      </c>
      <c r="K30" s="653">
        <v>39900</v>
      </c>
      <c r="L30" s="618">
        <v>226</v>
      </c>
      <c r="M30" s="585" t="s">
        <v>467</v>
      </c>
      <c r="N30" s="654" t="s">
        <v>243</v>
      </c>
      <c r="O30" s="655">
        <v>150</v>
      </c>
      <c r="P30" s="656">
        <v>260</v>
      </c>
      <c r="Q30" s="656">
        <v>39000</v>
      </c>
      <c r="R30" s="656">
        <v>39000</v>
      </c>
      <c r="S30" s="656">
        <v>39000</v>
      </c>
      <c r="T30" s="656">
        <v>39000</v>
      </c>
      <c r="U30" s="656">
        <v>39900</v>
      </c>
      <c r="V30" s="656">
        <v>39900</v>
      </c>
      <c r="W30" s="333">
        <v>19950</v>
      </c>
      <c r="X30" s="333">
        <v>19950</v>
      </c>
      <c r="Y30" s="333">
        <v>19950</v>
      </c>
      <c r="Z30" s="566">
        <v>19950</v>
      </c>
    </row>
    <row r="31" spans="1:26" s="335" customFormat="1" ht="105" customHeight="1">
      <c r="A31" s="1047"/>
      <c r="B31" s="1306"/>
      <c r="C31" s="1306"/>
      <c r="D31" s="1306"/>
      <c r="E31" s="1306"/>
      <c r="F31" s="1306"/>
      <c r="G31" s="1306"/>
      <c r="H31" s="1306"/>
      <c r="I31" s="657" t="s">
        <v>548</v>
      </c>
      <c r="J31" s="582">
        <v>50000</v>
      </c>
      <c r="K31" s="653">
        <v>30000</v>
      </c>
      <c r="L31" s="658">
        <v>226</v>
      </c>
      <c r="M31" s="585" t="s">
        <v>465</v>
      </c>
      <c r="N31" s="654" t="s">
        <v>243</v>
      </c>
      <c r="O31" s="655">
        <v>4</v>
      </c>
      <c r="P31" s="656">
        <v>25000</v>
      </c>
      <c r="Q31" s="656">
        <v>100000</v>
      </c>
      <c r="R31" s="656">
        <v>100000</v>
      </c>
      <c r="S31" s="656">
        <v>100000</v>
      </c>
      <c r="T31" s="656">
        <v>100000</v>
      </c>
      <c r="U31" s="656">
        <v>69000</v>
      </c>
      <c r="V31" s="656">
        <v>69000</v>
      </c>
      <c r="W31" s="333">
        <v>34500</v>
      </c>
      <c r="X31" s="333">
        <v>34500</v>
      </c>
      <c r="Y31" s="333">
        <v>34500</v>
      </c>
      <c r="Z31" s="566">
        <v>34500</v>
      </c>
    </row>
    <row r="32" spans="1:26" s="335" customFormat="1" ht="123.75" customHeight="1">
      <c r="A32" s="1047"/>
      <c r="B32" s="1306"/>
      <c r="C32" s="1306"/>
      <c r="D32" s="1306"/>
      <c r="E32" s="1306"/>
      <c r="F32" s="1306"/>
      <c r="G32" s="1306"/>
      <c r="H32" s="1306"/>
      <c r="I32" s="657" t="s">
        <v>549</v>
      </c>
      <c r="J32" s="582">
        <v>166137.76</v>
      </c>
      <c r="K32" s="659">
        <v>899140</v>
      </c>
      <c r="L32" s="660" t="s">
        <v>11</v>
      </c>
      <c r="M32" s="585" t="s">
        <v>383</v>
      </c>
      <c r="N32" s="614" t="s">
        <v>313</v>
      </c>
      <c r="O32" s="661" t="e">
        <f>SUM(#REF!)</f>
        <v>#REF!</v>
      </c>
      <c r="P32" s="661" t="e">
        <f>Q32/O32</f>
        <v>#REF!</v>
      </c>
      <c r="Q32" s="661" t="e">
        <f>SUM(#REF!)</f>
        <v>#REF!</v>
      </c>
      <c r="R32" s="661" t="e">
        <f>SUM(#REF!)</f>
        <v>#REF!</v>
      </c>
      <c r="S32" s="661" t="e">
        <f>SUM(#REF!)</f>
        <v>#REF!</v>
      </c>
      <c r="T32" s="661" t="e">
        <f>SUM(#REF!)</f>
        <v>#REF!</v>
      </c>
      <c r="U32" s="661">
        <v>813100</v>
      </c>
      <c r="V32" s="656">
        <v>813100</v>
      </c>
      <c r="W32" s="661">
        <v>406550</v>
      </c>
      <c r="X32" s="333">
        <v>406550</v>
      </c>
      <c r="Y32" s="661">
        <v>406550</v>
      </c>
      <c r="Z32" s="566">
        <v>406550</v>
      </c>
    </row>
    <row r="33" spans="1:26" s="335" customFormat="1" ht="86.25" customHeight="1">
      <c r="A33" s="1047"/>
      <c r="B33" s="1306"/>
      <c r="C33" s="1306"/>
      <c r="D33" s="1306"/>
      <c r="E33" s="1306"/>
      <c r="F33" s="1306"/>
      <c r="G33" s="1306"/>
      <c r="H33" s="1306"/>
      <c r="I33" s="1034" t="s">
        <v>550</v>
      </c>
      <c r="J33" s="582"/>
      <c r="K33" s="659"/>
      <c r="L33" s="660" t="s">
        <v>210</v>
      </c>
      <c r="M33" s="585" t="s">
        <v>468</v>
      </c>
      <c r="N33" s="614"/>
      <c r="O33" s="661"/>
      <c r="P33" s="661"/>
      <c r="Q33" s="661"/>
      <c r="R33" s="661"/>
      <c r="S33" s="661"/>
      <c r="T33" s="661"/>
      <c r="U33" s="661">
        <v>200000</v>
      </c>
      <c r="V33" s="656">
        <v>200000</v>
      </c>
      <c r="W33" s="661">
        <v>100000</v>
      </c>
      <c r="X33" s="333">
        <v>100000</v>
      </c>
      <c r="Y33" s="661">
        <v>100000</v>
      </c>
      <c r="Z33" s="566">
        <v>100000</v>
      </c>
    </row>
    <row r="34" spans="1:26" s="335" customFormat="1" ht="85.5" customHeight="1">
      <c r="A34" s="1047"/>
      <c r="B34" s="1306"/>
      <c r="C34" s="1306"/>
      <c r="D34" s="1306"/>
      <c r="E34" s="1306"/>
      <c r="F34" s="1306"/>
      <c r="G34" s="1306"/>
      <c r="H34" s="1306"/>
      <c r="I34" s="1034"/>
      <c r="J34" s="582"/>
      <c r="K34" s="659"/>
      <c r="L34" s="660" t="s">
        <v>469</v>
      </c>
      <c r="M34" s="585" t="s">
        <v>470</v>
      </c>
      <c r="N34" s="614"/>
      <c r="O34" s="661"/>
      <c r="P34" s="661"/>
      <c r="Q34" s="661"/>
      <c r="R34" s="661"/>
      <c r="S34" s="661"/>
      <c r="T34" s="661"/>
      <c r="U34" s="661">
        <v>100000</v>
      </c>
      <c r="V34" s="656">
        <v>100000</v>
      </c>
      <c r="W34" s="661">
        <v>50000</v>
      </c>
      <c r="X34" s="333">
        <v>50000</v>
      </c>
      <c r="Y34" s="661">
        <v>50000</v>
      </c>
      <c r="Z34" s="566">
        <v>50000</v>
      </c>
    </row>
    <row r="35" spans="1:26" s="335" customFormat="1" ht="147" customHeight="1">
      <c r="A35" s="1047"/>
      <c r="B35" s="1306"/>
      <c r="C35" s="1306"/>
      <c r="D35" s="1306"/>
      <c r="E35" s="1306"/>
      <c r="F35" s="1306"/>
      <c r="G35" s="1306"/>
      <c r="H35" s="1306"/>
      <c r="I35" s="657" t="s">
        <v>551</v>
      </c>
      <c r="J35" s="582">
        <v>50000</v>
      </c>
      <c r="K35" s="653">
        <v>40960</v>
      </c>
      <c r="L35" s="660">
        <v>222</v>
      </c>
      <c r="M35" s="585" t="s">
        <v>471</v>
      </c>
      <c r="N35" s="614" t="s">
        <v>243</v>
      </c>
      <c r="O35" s="662">
        <v>20</v>
      </c>
      <c r="P35" s="661">
        <v>3250</v>
      </c>
      <c r="Q35" s="661">
        <v>65000</v>
      </c>
      <c r="R35" s="661">
        <v>65000</v>
      </c>
      <c r="S35" s="661">
        <v>65000</v>
      </c>
      <c r="T35" s="661">
        <v>65000</v>
      </c>
      <c r="U35" s="661">
        <v>65000</v>
      </c>
      <c r="V35" s="656">
        <v>65000</v>
      </c>
      <c r="W35" s="333">
        <v>32500</v>
      </c>
      <c r="X35" s="333">
        <v>32500</v>
      </c>
      <c r="Y35" s="333">
        <v>32500</v>
      </c>
      <c r="Z35" s="566">
        <v>32500</v>
      </c>
    </row>
    <row r="36" spans="1:26" s="335" customFormat="1" ht="47.25" customHeight="1">
      <c r="A36" s="1047"/>
      <c r="B36" s="1306"/>
      <c r="C36" s="1306"/>
      <c r="D36" s="1306"/>
      <c r="E36" s="1306"/>
      <c r="F36" s="1306"/>
      <c r="G36" s="1306"/>
      <c r="H36" s="1306"/>
      <c r="I36" s="1047" t="s">
        <v>552</v>
      </c>
      <c r="J36" s="1050">
        <v>370000</v>
      </c>
      <c r="K36" s="1051">
        <v>500000</v>
      </c>
      <c r="L36" s="1062" t="s">
        <v>85</v>
      </c>
      <c r="M36" s="585" t="s">
        <v>384</v>
      </c>
      <c r="N36" s="654" t="s">
        <v>243</v>
      </c>
      <c r="O36" s="663">
        <f>SUM(O37:O40)</f>
        <v>4</v>
      </c>
      <c r="P36" s="663">
        <v>188157</v>
      </c>
      <c r="Q36" s="663">
        <f>SUM(Q37:Q40)</f>
        <v>330000</v>
      </c>
      <c r="R36" s="663">
        <f>SUM(R37:R40)</f>
        <v>330000</v>
      </c>
      <c r="S36" s="663">
        <f>SUM(S37:S40)</f>
        <v>330000</v>
      </c>
      <c r="T36" s="663">
        <f>SUM(T37:T40)</f>
        <v>330000</v>
      </c>
      <c r="U36" s="661">
        <v>198000</v>
      </c>
      <c r="V36" s="661">
        <v>198000</v>
      </c>
      <c r="W36" s="661">
        <v>99000</v>
      </c>
      <c r="X36" s="661">
        <v>99000</v>
      </c>
      <c r="Y36" s="661">
        <v>99000</v>
      </c>
      <c r="Z36" s="661">
        <v>99000</v>
      </c>
    </row>
    <row r="37" spans="1:26" s="335" customFormat="1" ht="45" customHeight="1">
      <c r="A37" s="1009"/>
      <c r="B37" s="976"/>
      <c r="C37" s="976"/>
      <c r="D37" s="976"/>
      <c r="E37" s="976"/>
      <c r="F37" s="976"/>
      <c r="G37" s="976"/>
      <c r="H37" s="976"/>
      <c r="I37" s="1047"/>
      <c r="J37" s="1050"/>
      <c r="K37" s="1051"/>
      <c r="L37" s="1062"/>
      <c r="M37" s="585" t="s">
        <v>499</v>
      </c>
      <c r="N37" s="654" t="s">
        <v>243</v>
      </c>
      <c r="O37" s="664">
        <v>1</v>
      </c>
      <c r="P37" s="664">
        <v>80000</v>
      </c>
      <c r="Q37" s="651">
        <f>ROUND(P37*O37,0)</f>
        <v>80000</v>
      </c>
      <c r="R37" s="656">
        <v>80000</v>
      </c>
      <c r="S37" s="656">
        <v>80000</v>
      </c>
      <c r="T37" s="656">
        <v>80000</v>
      </c>
      <c r="U37" s="665">
        <v>70000</v>
      </c>
      <c r="V37" s="665">
        <v>70000</v>
      </c>
      <c r="W37" s="333">
        <v>0</v>
      </c>
      <c r="X37" s="333">
        <v>0</v>
      </c>
      <c r="Y37" s="333">
        <v>0</v>
      </c>
      <c r="Z37" s="566">
        <v>0</v>
      </c>
    </row>
    <row r="38" spans="1:26" s="335" customFormat="1" ht="36.75" customHeight="1">
      <c r="A38" s="1009"/>
      <c r="B38" s="976"/>
      <c r="C38" s="976"/>
      <c r="D38" s="976"/>
      <c r="E38" s="976"/>
      <c r="F38" s="976"/>
      <c r="G38" s="976"/>
      <c r="H38" s="976"/>
      <c r="I38" s="1047"/>
      <c r="J38" s="1050"/>
      <c r="K38" s="1051"/>
      <c r="L38" s="1062"/>
      <c r="M38" s="585" t="s">
        <v>385</v>
      </c>
      <c r="N38" s="654" t="s">
        <v>243</v>
      </c>
      <c r="O38" s="664">
        <v>1</v>
      </c>
      <c r="P38" s="664">
        <v>150000</v>
      </c>
      <c r="Q38" s="651">
        <f>ROUND(P38*O38,0)</f>
        <v>150000</v>
      </c>
      <c r="R38" s="656">
        <v>150000</v>
      </c>
      <c r="S38" s="656">
        <v>150000</v>
      </c>
      <c r="T38" s="656">
        <v>150000</v>
      </c>
      <c r="U38" s="665">
        <v>0</v>
      </c>
      <c r="V38" s="665">
        <v>0</v>
      </c>
      <c r="W38" s="333">
        <v>99000</v>
      </c>
      <c r="X38" s="333">
        <v>99000</v>
      </c>
      <c r="Y38" s="333">
        <v>99000</v>
      </c>
      <c r="Z38" s="566">
        <v>99000</v>
      </c>
    </row>
    <row r="39" spans="1:26" s="335" customFormat="1" ht="63.75" customHeight="1">
      <c r="A39" s="1009"/>
      <c r="B39" s="976"/>
      <c r="C39" s="976"/>
      <c r="D39" s="976"/>
      <c r="E39" s="976"/>
      <c r="F39" s="976"/>
      <c r="G39" s="976"/>
      <c r="H39" s="976"/>
      <c r="I39" s="1047"/>
      <c r="J39" s="1050"/>
      <c r="K39" s="1051"/>
      <c r="L39" s="1062"/>
      <c r="M39" s="585" t="s">
        <v>500</v>
      </c>
      <c r="N39" s="654" t="s">
        <v>243</v>
      </c>
      <c r="O39" s="664">
        <v>1</v>
      </c>
      <c r="P39" s="664">
        <v>40000</v>
      </c>
      <c r="Q39" s="651">
        <f>ROUND(P39*O39,0)</f>
        <v>40000</v>
      </c>
      <c r="R39" s="656">
        <v>40000</v>
      </c>
      <c r="S39" s="656">
        <v>40000</v>
      </c>
      <c r="T39" s="656">
        <v>40000</v>
      </c>
      <c r="U39" s="665">
        <v>64000</v>
      </c>
      <c r="V39" s="665">
        <v>64000</v>
      </c>
      <c r="W39" s="333">
        <v>0</v>
      </c>
      <c r="X39" s="333">
        <v>0</v>
      </c>
      <c r="Y39" s="333">
        <v>0</v>
      </c>
      <c r="Z39" s="566">
        <v>0</v>
      </c>
    </row>
    <row r="40" spans="1:26" s="335" customFormat="1" ht="47.25" customHeight="1">
      <c r="A40" s="1009"/>
      <c r="B40" s="976"/>
      <c r="C40" s="976"/>
      <c r="D40" s="976"/>
      <c r="E40" s="976"/>
      <c r="F40" s="976"/>
      <c r="G40" s="976"/>
      <c r="H40" s="976"/>
      <c r="I40" s="1047"/>
      <c r="J40" s="1050"/>
      <c r="K40" s="1051"/>
      <c r="L40" s="1062"/>
      <c r="M40" s="585" t="s">
        <v>501</v>
      </c>
      <c r="N40" s="654" t="s">
        <v>243</v>
      </c>
      <c r="O40" s="664">
        <v>1</v>
      </c>
      <c r="P40" s="664">
        <v>60000</v>
      </c>
      <c r="Q40" s="651">
        <f>ROUND(P40*O40,0)</f>
        <v>60000</v>
      </c>
      <c r="R40" s="656">
        <v>60000</v>
      </c>
      <c r="S40" s="656">
        <v>60000</v>
      </c>
      <c r="T40" s="656">
        <v>60000</v>
      </c>
      <c r="U40" s="665">
        <v>64000</v>
      </c>
      <c r="V40" s="665">
        <v>64000</v>
      </c>
      <c r="W40" s="333">
        <v>0</v>
      </c>
      <c r="X40" s="333">
        <v>0</v>
      </c>
      <c r="Y40" s="333">
        <v>0</v>
      </c>
      <c r="Z40" s="566">
        <v>0</v>
      </c>
    </row>
    <row r="41" spans="1:26" s="6" customFormat="1" ht="274.5" customHeight="1">
      <c r="A41" s="79" t="s">
        <v>386</v>
      </c>
      <c r="B41" s="411" t="s">
        <v>6</v>
      </c>
      <c r="C41" s="411" t="s">
        <v>7</v>
      </c>
      <c r="D41" s="411" t="s">
        <v>387</v>
      </c>
      <c r="E41" s="411" t="s">
        <v>8</v>
      </c>
      <c r="F41" s="411" t="s">
        <v>388</v>
      </c>
      <c r="G41" s="411" t="s">
        <v>424</v>
      </c>
      <c r="H41" s="411" t="s">
        <v>9</v>
      </c>
      <c r="I41" s="77" t="s">
        <v>389</v>
      </c>
      <c r="J41" s="85" t="e">
        <f>#REF!</f>
        <v>#REF!</v>
      </c>
      <c r="K41" s="86" t="e">
        <f>#REF!</f>
        <v>#REF!</v>
      </c>
      <c r="L41" s="83" t="s">
        <v>11</v>
      </c>
      <c r="M41" s="87"/>
      <c r="N41" s="88"/>
      <c r="O41" s="75">
        <f>SUM(O42:O49)</f>
        <v>434</v>
      </c>
      <c r="P41" s="75">
        <f>Q41/O41</f>
        <v>5778.804147465437</v>
      </c>
      <c r="Q41" s="409">
        <f aca="true" t="shared" si="3" ref="Q41:Z41">SUM(Q42:Q49)</f>
        <v>2508001</v>
      </c>
      <c r="R41" s="409">
        <f t="shared" si="3"/>
        <v>2508001</v>
      </c>
      <c r="S41" s="409">
        <f t="shared" si="3"/>
        <v>2508001</v>
      </c>
      <c r="T41" s="409">
        <f t="shared" si="3"/>
        <v>2508001</v>
      </c>
      <c r="U41" s="410">
        <v>100000</v>
      </c>
      <c r="V41" s="410">
        <v>100000</v>
      </c>
      <c r="W41" s="410">
        <v>50000</v>
      </c>
      <c r="X41" s="410">
        <v>50000</v>
      </c>
      <c r="Y41" s="410">
        <v>50000</v>
      </c>
      <c r="Z41" s="410">
        <v>50000</v>
      </c>
    </row>
    <row r="42" spans="1:26" s="335" customFormat="1" ht="64.5" customHeight="1">
      <c r="A42" s="969" t="s">
        <v>594</v>
      </c>
      <c r="B42" s="1292"/>
      <c r="C42" s="1292"/>
      <c r="D42" s="1292"/>
      <c r="E42" s="1292"/>
      <c r="F42" s="1292"/>
      <c r="G42" s="1292"/>
      <c r="H42" s="1292"/>
      <c r="I42" s="1292" t="s">
        <v>593</v>
      </c>
      <c r="J42" s="1293"/>
      <c r="K42" s="1293"/>
      <c r="L42" s="1294"/>
      <c r="M42" s="666" t="s">
        <v>568</v>
      </c>
      <c r="N42" s="654" t="s">
        <v>309</v>
      </c>
      <c r="O42" s="667">
        <v>14</v>
      </c>
      <c r="P42" s="667">
        <v>765</v>
      </c>
      <c r="Q42" s="664">
        <f aca="true" t="shared" si="4" ref="Q42:Q49">ROUND(O42*P42,0)</f>
        <v>10710</v>
      </c>
      <c r="R42" s="668">
        <v>10710</v>
      </c>
      <c r="S42" s="656">
        <v>10710</v>
      </c>
      <c r="T42" s="656">
        <v>10710</v>
      </c>
      <c r="U42" s="566">
        <v>1960</v>
      </c>
      <c r="V42" s="566">
        <v>1960</v>
      </c>
      <c r="W42" s="566">
        <v>980</v>
      </c>
      <c r="X42" s="566">
        <v>980</v>
      </c>
      <c r="Y42" s="566">
        <v>980</v>
      </c>
      <c r="Z42" s="566">
        <v>980</v>
      </c>
    </row>
    <row r="43" spans="1:26" s="335" customFormat="1" ht="62.25" customHeight="1">
      <c r="A43" s="969"/>
      <c r="B43" s="1292"/>
      <c r="C43" s="1292"/>
      <c r="D43" s="1292"/>
      <c r="E43" s="1292"/>
      <c r="F43" s="1292"/>
      <c r="G43" s="1292"/>
      <c r="H43" s="1292"/>
      <c r="I43" s="1292"/>
      <c r="J43" s="1293"/>
      <c r="K43" s="1293"/>
      <c r="L43" s="1294"/>
      <c r="M43" s="666" t="s">
        <v>603</v>
      </c>
      <c r="N43" s="654" t="s">
        <v>366</v>
      </c>
      <c r="O43" s="667">
        <v>16</v>
      </c>
      <c r="P43" s="667">
        <v>5911.3</v>
      </c>
      <c r="Q43" s="664">
        <f t="shared" si="4"/>
        <v>94581</v>
      </c>
      <c r="R43" s="668">
        <v>94581</v>
      </c>
      <c r="S43" s="656">
        <v>94581</v>
      </c>
      <c r="T43" s="656">
        <v>94581</v>
      </c>
      <c r="U43" s="566">
        <v>11823</v>
      </c>
      <c r="V43" s="566">
        <v>11823</v>
      </c>
      <c r="W43" s="566">
        <v>5911.5</v>
      </c>
      <c r="X43" s="566">
        <v>5911.5</v>
      </c>
      <c r="Y43" s="566">
        <v>5911.5</v>
      </c>
      <c r="Z43" s="566">
        <v>5911.5</v>
      </c>
    </row>
    <row r="44" spans="1:26" s="335" customFormat="1" ht="105" customHeight="1">
      <c r="A44" s="969"/>
      <c r="B44" s="1292"/>
      <c r="C44" s="1292"/>
      <c r="D44" s="1292"/>
      <c r="E44" s="1292"/>
      <c r="F44" s="1292"/>
      <c r="G44" s="1292"/>
      <c r="H44" s="1292"/>
      <c r="I44" s="1292"/>
      <c r="J44" s="1293"/>
      <c r="K44" s="1293"/>
      <c r="L44" s="1294"/>
      <c r="M44" s="666" t="s">
        <v>451</v>
      </c>
      <c r="N44" s="654" t="s">
        <v>366</v>
      </c>
      <c r="O44" s="667">
        <v>14</v>
      </c>
      <c r="P44" s="667">
        <v>5500</v>
      </c>
      <c r="Q44" s="664">
        <f t="shared" si="4"/>
        <v>77000</v>
      </c>
      <c r="R44" s="668">
        <v>77000</v>
      </c>
      <c r="S44" s="656">
        <v>77000</v>
      </c>
      <c r="T44" s="656">
        <v>77000</v>
      </c>
      <c r="U44" s="566">
        <v>11000</v>
      </c>
      <c r="V44" s="566">
        <v>11000</v>
      </c>
      <c r="W44" s="566">
        <v>5500</v>
      </c>
      <c r="X44" s="566">
        <v>5500</v>
      </c>
      <c r="Y44" s="566">
        <v>5500</v>
      </c>
      <c r="Z44" s="566">
        <v>5500</v>
      </c>
    </row>
    <row r="45" spans="1:26" s="335" customFormat="1" ht="87.75" customHeight="1">
      <c r="A45" s="969"/>
      <c r="B45" s="1292"/>
      <c r="C45" s="1292"/>
      <c r="D45" s="1292"/>
      <c r="E45" s="1292"/>
      <c r="F45" s="1292"/>
      <c r="G45" s="1292"/>
      <c r="H45" s="1292"/>
      <c r="I45" s="1292"/>
      <c r="J45" s="1293"/>
      <c r="K45" s="1293"/>
      <c r="L45" s="1294"/>
      <c r="M45" s="666" t="s">
        <v>569</v>
      </c>
      <c r="N45" s="654" t="s">
        <v>366</v>
      </c>
      <c r="O45" s="667">
        <v>6</v>
      </c>
      <c r="P45" s="667">
        <v>4933.7</v>
      </c>
      <c r="Q45" s="664">
        <f t="shared" si="4"/>
        <v>29602</v>
      </c>
      <c r="R45" s="668">
        <v>29602</v>
      </c>
      <c r="S45" s="656">
        <v>29602</v>
      </c>
      <c r="T45" s="656">
        <v>29602</v>
      </c>
      <c r="U45" s="566">
        <v>19735</v>
      </c>
      <c r="V45" s="566">
        <v>19735</v>
      </c>
      <c r="W45" s="566">
        <v>9867.5</v>
      </c>
      <c r="X45" s="566">
        <v>9867.5</v>
      </c>
      <c r="Y45" s="566">
        <v>9867.5</v>
      </c>
      <c r="Z45" s="566">
        <v>9867.5</v>
      </c>
    </row>
    <row r="46" spans="1:26" s="335" customFormat="1" ht="126" customHeight="1">
      <c r="A46" s="969"/>
      <c r="B46" s="1292"/>
      <c r="C46" s="1292"/>
      <c r="D46" s="1292"/>
      <c r="E46" s="1292"/>
      <c r="F46" s="1292"/>
      <c r="G46" s="1292"/>
      <c r="H46" s="1292"/>
      <c r="I46" s="1292"/>
      <c r="J46" s="1293"/>
      <c r="K46" s="1293"/>
      <c r="L46" s="1294"/>
      <c r="M46" s="666" t="s">
        <v>452</v>
      </c>
      <c r="N46" s="654" t="s">
        <v>366</v>
      </c>
      <c r="O46" s="667">
        <v>150</v>
      </c>
      <c r="P46" s="667">
        <v>5321.7</v>
      </c>
      <c r="Q46" s="664">
        <f t="shared" si="4"/>
        <v>798255</v>
      </c>
      <c r="R46" s="668">
        <v>798255</v>
      </c>
      <c r="S46" s="656">
        <v>798255</v>
      </c>
      <c r="T46" s="656">
        <v>798255</v>
      </c>
      <c r="U46" s="566">
        <v>21287</v>
      </c>
      <c r="V46" s="566">
        <v>21287</v>
      </c>
      <c r="W46" s="566">
        <v>10643.5</v>
      </c>
      <c r="X46" s="566">
        <v>10643.5</v>
      </c>
      <c r="Y46" s="566">
        <v>10643.5</v>
      </c>
      <c r="Z46" s="566">
        <v>10643.5</v>
      </c>
    </row>
    <row r="47" spans="1:26" s="335" customFormat="1" ht="106.5" customHeight="1">
      <c r="A47" s="969"/>
      <c r="B47" s="1292"/>
      <c r="C47" s="1292"/>
      <c r="D47" s="1292"/>
      <c r="E47" s="1292"/>
      <c r="F47" s="1292"/>
      <c r="G47" s="1292"/>
      <c r="H47" s="1292"/>
      <c r="I47" s="1292"/>
      <c r="J47" s="1293"/>
      <c r="K47" s="1293"/>
      <c r="L47" s="1294"/>
      <c r="M47" s="666" t="s">
        <v>390</v>
      </c>
      <c r="N47" s="654" t="s">
        <v>366</v>
      </c>
      <c r="O47" s="667">
        <v>80</v>
      </c>
      <c r="P47" s="667">
        <v>7593</v>
      </c>
      <c r="Q47" s="664">
        <f t="shared" si="4"/>
        <v>607440</v>
      </c>
      <c r="R47" s="668">
        <v>607440</v>
      </c>
      <c r="S47" s="656">
        <v>607440</v>
      </c>
      <c r="T47" s="656">
        <v>607440</v>
      </c>
      <c r="U47" s="566">
        <v>0</v>
      </c>
      <c r="V47" s="566">
        <v>0</v>
      </c>
      <c r="W47" s="566">
        <v>0</v>
      </c>
      <c r="X47" s="566">
        <v>0</v>
      </c>
      <c r="Y47" s="566">
        <v>0</v>
      </c>
      <c r="Z47" s="566">
        <v>0</v>
      </c>
    </row>
    <row r="48" spans="1:26" s="335" customFormat="1" ht="146.25" customHeight="1">
      <c r="A48" s="969"/>
      <c r="B48" s="1292"/>
      <c r="C48" s="1292"/>
      <c r="D48" s="1292"/>
      <c r="E48" s="1292"/>
      <c r="F48" s="1292"/>
      <c r="G48" s="1292"/>
      <c r="H48" s="1292"/>
      <c r="I48" s="1292"/>
      <c r="J48" s="1293"/>
      <c r="K48" s="1293"/>
      <c r="L48" s="1294"/>
      <c r="M48" s="666" t="s">
        <v>570</v>
      </c>
      <c r="N48" s="654" t="s">
        <v>366</v>
      </c>
      <c r="O48" s="667">
        <v>4</v>
      </c>
      <c r="P48" s="667">
        <v>11467</v>
      </c>
      <c r="Q48" s="664">
        <f t="shared" si="4"/>
        <v>45868</v>
      </c>
      <c r="R48" s="668">
        <v>45868</v>
      </c>
      <c r="S48" s="656">
        <v>45868</v>
      </c>
      <c r="T48" s="656">
        <v>45868</v>
      </c>
      <c r="U48" s="566">
        <v>22934</v>
      </c>
      <c r="V48" s="566">
        <v>22934</v>
      </c>
      <c r="W48" s="566">
        <v>11467</v>
      </c>
      <c r="X48" s="566">
        <v>11467</v>
      </c>
      <c r="Y48" s="566">
        <v>11467</v>
      </c>
      <c r="Z48" s="566">
        <v>11467</v>
      </c>
    </row>
    <row r="49" spans="1:26" s="335" customFormat="1" ht="107.25" customHeight="1">
      <c r="A49" s="969"/>
      <c r="B49" s="1292"/>
      <c r="C49" s="1292"/>
      <c r="D49" s="1292"/>
      <c r="E49" s="1292"/>
      <c r="F49" s="1292"/>
      <c r="G49" s="1292"/>
      <c r="H49" s="1292"/>
      <c r="I49" s="1292"/>
      <c r="J49" s="1293"/>
      <c r="K49" s="1293"/>
      <c r="L49" s="1294"/>
      <c r="M49" s="666" t="s">
        <v>391</v>
      </c>
      <c r="N49" s="654" t="s">
        <v>366</v>
      </c>
      <c r="O49" s="667">
        <v>150</v>
      </c>
      <c r="P49" s="667">
        <v>5630.3</v>
      </c>
      <c r="Q49" s="664">
        <f t="shared" si="4"/>
        <v>844545</v>
      </c>
      <c r="R49" s="668">
        <v>844545</v>
      </c>
      <c r="S49" s="656">
        <v>844545</v>
      </c>
      <c r="T49" s="656">
        <v>844545</v>
      </c>
      <c r="U49" s="566">
        <v>11261</v>
      </c>
      <c r="V49" s="566">
        <v>11261</v>
      </c>
      <c r="W49" s="566">
        <v>5630.5</v>
      </c>
      <c r="X49" s="566">
        <v>5630.5</v>
      </c>
      <c r="Y49" s="566">
        <v>5630.5</v>
      </c>
      <c r="Z49" s="566">
        <v>5630.5</v>
      </c>
    </row>
    <row r="50" spans="1:84" ht="266.25" customHeight="1">
      <c r="A50" s="79" t="s">
        <v>392</v>
      </c>
      <c r="B50" s="411" t="s">
        <v>6</v>
      </c>
      <c r="C50" s="411" t="s">
        <v>7</v>
      </c>
      <c r="D50" s="411" t="s">
        <v>387</v>
      </c>
      <c r="E50" s="411" t="s">
        <v>8</v>
      </c>
      <c r="F50" s="411" t="s">
        <v>393</v>
      </c>
      <c r="G50" s="411" t="s">
        <v>425</v>
      </c>
      <c r="H50" s="411" t="s">
        <v>9</v>
      </c>
      <c r="I50" s="91" t="s">
        <v>394</v>
      </c>
      <c r="J50" s="412">
        <f>J51+J57</f>
        <v>145582.81</v>
      </c>
      <c r="K50" s="410">
        <v>109200</v>
      </c>
      <c r="L50" s="92"/>
      <c r="M50" s="69"/>
      <c r="N50" s="273"/>
      <c r="O50" s="409"/>
      <c r="P50" s="409"/>
      <c r="Q50" s="409">
        <f aca="true" t="shared" si="5" ref="Q50:Z50">Q51+Q57</f>
        <v>551755</v>
      </c>
      <c r="R50" s="409">
        <f t="shared" si="5"/>
        <v>628490</v>
      </c>
      <c r="S50" s="409">
        <f t="shared" si="5"/>
        <v>628490</v>
      </c>
      <c r="T50" s="409">
        <f t="shared" si="5"/>
        <v>628490</v>
      </c>
      <c r="U50" s="410">
        <v>349187</v>
      </c>
      <c r="V50" s="454">
        <v>349187</v>
      </c>
      <c r="W50" s="454">
        <v>72800</v>
      </c>
      <c r="X50" s="454">
        <v>72800</v>
      </c>
      <c r="Y50" s="454">
        <v>72800</v>
      </c>
      <c r="Z50" s="454">
        <v>72800</v>
      </c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</row>
    <row r="51" spans="1:84" s="674" customFormat="1" ht="24" customHeight="1">
      <c r="A51" s="1047" t="s">
        <v>395</v>
      </c>
      <c r="B51" s="1188"/>
      <c r="C51" s="1189"/>
      <c r="D51" s="1189"/>
      <c r="E51" s="1189"/>
      <c r="F51" s="1189"/>
      <c r="G51" s="1189"/>
      <c r="H51" s="1190"/>
      <c r="I51" s="1047" t="s">
        <v>706</v>
      </c>
      <c r="J51" s="1025">
        <v>33600</v>
      </c>
      <c r="K51" s="1287">
        <v>87845.5</v>
      </c>
      <c r="L51" s="1028" t="s">
        <v>17</v>
      </c>
      <c r="M51" s="669" t="s">
        <v>223</v>
      </c>
      <c r="N51" s="670" t="s">
        <v>243</v>
      </c>
      <c r="O51" s="671">
        <f>SUM(O52:O56)</f>
        <v>20</v>
      </c>
      <c r="P51" s="672"/>
      <c r="Q51" s="672">
        <f aca="true" t="shared" si="6" ref="Q51:Z51">SUM(Q52:Q56)</f>
        <v>103789</v>
      </c>
      <c r="R51" s="672">
        <f t="shared" si="6"/>
        <v>180524</v>
      </c>
      <c r="S51" s="672">
        <f t="shared" si="6"/>
        <v>180524</v>
      </c>
      <c r="T51" s="672">
        <f t="shared" si="6"/>
        <v>180524</v>
      </c>
      <c r="U51" s="673">
        <v>70189</v>
      </c>
      <c r="V51" s="673">
        <v>70189</v>
      </c>
      <c r="W51" s="673">
        <v>25992</v>
      </c>
      <c r="X51" s="673">
        <v>25992</v>
      </c>
      <c r="Y51" s="673">
        <v>25992</v>
      </c>
      <c r="Z51" s="673">
        <v>25992</v>
      </c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374"/>
      <c r="BE51" s="374"/>
      <c r="BF51" s="374"/>
      <c r="BG51" s="374"/>
      <c r="BH51" s="374"/>
      <c r="BI51" s="374"/>
      <c r="BJ51" s="374"/>
      <c r="BK51" s="374"/>
      <c r="BL51" s="374"/>
      <c r="BM51" s="374"/>
      <c r="BN51" s="374"/>
      <c r="BO51" s="374"/>
      <c r="BP51" s="374"/>
      <c r="BQ51" s="374"/>
      <c r="BR51" s="374"/>
      <c r="BS51" s="374"/>
      <c r="BT51" s="374"/>
      <c r="BU51" s="374"/>
      <c r="BV51" s="374"/>
      <c r="BW51" s="374"/>
      <c r="BX51" s="374"/>
      <c r="BY51" s="374"/>
      <c r="BZ51" s="374"/>
      <c r="CA51" s="374"/>
      <c r="CB51" s="374"/>
      <c r="CC51" s="374"/>
      <c r="CD51" s="374"/>
      <c r="CE51" s="374"/>
      <c r="CF51" s="374"/>
    </row>
    <row r="52" spans="1:26" s="374" customFormat="1" ht="70.5" customHeight="1">
      <c r="A52" s="1047"/>
      <c r="B52" s="1191"/>
      <c r="C52" s="1192"/>
      <c r="D52" s="1192"/>
      <c r="E52" s="1192"/>
      <c r="F52" s="1192"/>
      <c r="G52" s="1192"/>
      <c r="H52" s="1193"/>
      <c r="I52" s="1047"/>
      <c r="J52" s="1025"/>
      <c r="K52" s="1287"/>
      <c r="L52" s="1028"/>
      <c r="M52" s="610" t="s">
        <v>715</v>
      </c>
      <c r="N52" s="654"/>
      <c r="O52" s="675">
        <v>1</v>
      </c>
      <c r="P52" s="664">
        <v>10260</v>
      </c>
      <c r="Q52" s="664">
        <f>ROUND(O52*P52,0)</f>
        <v>10260</v>
      </c>
      <c r="R52" s="664">
        <v>113883</v>
      </c>
      <c r="S52" s="656">
        <v>113883</v>
      </c>
      <c r="T52" s="656">
        <v>113883</v>
      </c>
      <c r="U52" s="566">
        <v>10260</v>
      </c>
      <c r="V52" s="566">
        <v>10260</v>
      </c>
      <c r="W52" s="566">
        <v>0</v>
      </c>
      <c r="X52" s="566">
        <v>0</v>
      </c>
      <c r="Y52" s="566">
        <v>0</v>
      </c>
      <c r="Z52" s="566">
        <v>0</v>
      </c>
    </row>
    <row r="53" spans="1:26" s="374" customFormat="1" ht="66" customHeight="1">
      <c r="A53" s="1047"/>
      <c r="B53" s="1191"/>
      <c r="C53" s="1192"/>
      <c r="D53" s="1192"/>
      <c r="E53" s="1192"/>
      <c r="F53" s="1192"/>
      <c r="G53" s="1192"/>
      <c r="H53" s="1193"/>
      <c r="I53" s="1047"/>
      <c r="J53" s="1025"/>
      <c r="K53" s="1287"/>
      <c r="L53" s="1028"/>
      <c r="M53" s="610" t="s">
        <v>716</v>
      </c>
      <c r="N53" s="654"/>
      <c r="O53" s="675">
        <v>3</v>
      </c>
      <c r="P53" s="664">
        <v>11725</v>
      </c>
      <c r="Q53" s="664">
        <f>ROUND(O53*P53,0)</f>
        <v>35175</v>
      </c>
      <c r="R53" s="664">
        <v>25992</v>
      </c>
      <c r="S53" s="656">
        <v>25992</v>
      </c>
      <c r="T53" s="656">
        <v>25992</v>
      </c>
      <c r="U53" s="566">
        <v>35175</v>
      </c>
      <c r="V53" s="566">
        <v>35175</v>
      </c>
      <c r="W53" s="566">
        <v>25992</v>
      </c>
      <c r="X53" s="566">
        <v>25992</v>
      </c>
      <c r="Y53" s="566">
        <v>25992</v>
      </c>
      <c r="Z53" s="566">
        <v>25992</v>
      </c>
    </row>
    <row r="54" spans="1:26" s="374" customFormat="1" ht="54.75" customHeight="1">
      <c r="A54" s="1047"/>
      <c r="B54" s="1191"/>
      <c r="C54" s="1192"/>
      <c r="D54" s="1192"/>
      <c r="E54" s="1192"/>
      <c r="F54" s="1192"/>
      <c r="G54" s="1192"/>
      <c r="H54" s="1193"/>
      <c r="I54" s="1047"/>
      <c r="J54" s="1025"/>
      <c r="K54" s="1287"/>
      <c r="L54" s="1028"/>
      <c r="M54" s="610" t="s">
        <v>717</v>
      </c>
      <c r="N54" s="654"/>
      <c r="O54" s="675">
        <v>3</v>
      </c>
      <c r="P54" s="664">
        <v>4860</v>
      </c>
      <c r="Q54" s="664">
        <f>ROUND(O54*P54,0)</f>
        <v>14580</v>
      </c>
      <c r="R54" s="664">
        <v>2580</v>
      </c>
      <c r="S54" s="656">
        <v>2580</v>
      </c>
      <c r="T54" s="656">
        <v>2580</v>
      </c>
      <c r="U54" s="566">
        <v>14580</v>
      </c>
      <c r="V54" s="566">
        <v>14580</v>
      </c>
      <c r="W54" s="566">
        <v>0</v>
      </c>
      <c r="X54" s="566">
        <v>0</v>
      </c>
      <c r="Y54" s="566">
        <v>0</v>
      </c>
      <c r="Z54" s="566">
        <v>0</v>
      </c>
    </row>
    <row r="55" spans="1:26" s="374" customFormat="1" ht="35.25" customHeight="1" hidden="1">
      <c r="A55" s="1047"/>
      <c r="B55" s="1191"/>
      <c r="C55" s="1192"/>
      <c r="D55" s="1192"/>
      <c r="E55" s="1192"/>
      <c r="F55" s="1192"/>
      <c r="G55" s="1192"/>
      <c r="H55" s="1193"/>
      <c r="I55" s="1047"/>
      <c r="J55" s="1025"/>
      <c r="K55" s="1287"/>
      <c r="L55" s="1028"/>
      <c r="M55" s="676" t="s">
        <v>396</v>
      </c>
      <c r="N55" s="654"/>
      <c r="O55" s="675">
        <v>3</v>
      </c>
      <c r="P55" s="664">
        <v>11200</v>
      </c>
      <c r="Q55" s="664">
        <f>ROUND(O55*P55,0)</f>
        <v>33600</v>
      </c>
      <c r="R55" s="664">
        <v>33600</v>
      </c>
      <c r="S55" s="656">
        <v>33600</v>
      </c>
      <c r="T55" s="656">
        <v>33600</v>
      </c>
      <c r="U55" s="566"/>
      <c r="V55" s="566">
        <v>0</v>
      </c>
      <c r="W55" s="566"/>
      <c r="X55" s="566">
        <v>0</v>
      </c>
      <c r="Y55" s="566"/>
      <c r="Z55" s="566">
        <v>0</v>
      </c>
    </row>
    <row r="56" spans="1:26" s="374" customFormat="1" ht="49.5" customHeight="1">
      <c r="A56" s="1047"/>
      <c r="B56" s="1191"/>
      <c r="C56" s="1192"/>
      <c r="D56" s="1192"/>
      <c r="E56" s="1192"/>
      <c r="F56" s="1192"/>
      <c r="G56" s="1192"/>
      <c r="H56" s="1193"/>
      <c r="I56" s="1047"/>
      <c r="J56" s="1025"/>
      <c r="K56" s="1287"/>
      <c r="L56" s="1028"/>
      <c r="M56" s="610" t="s">
        <v>718</v>
      </c>
      <c r="N56" s="654"/>
      <c r="O56" s="675">
        <v>10</v>
      </c>
      <c r="P56" s="664">
        <v>1017.4</v>
      </c>
      <c r="Q56" s="664">
        <f>ROUND(O56*P56,0)</f>
        <v>10174</v>
      </c>
      <c r="R56" s="664">
        <v>4469</v>
      </c>
      <c r="S56" s="656">
        <v>4469</v>
      </c>
      <c r="T56" s="656">
        <v>4469</v>
      </c>
      <c r="U56" s="656">
        <v>10174</v>
      </c>
      <c r="V56" s="566">
        <v>10174</v>
      </c>
      <c r="W56" s="566">
        <v>0</v>
      </c>
      <c r="X56" s="566">
        <v>0</v>
      </c>
      <c r="Y56" s="566">
        <v>0</v>
      </c>
      <c r="Z56" s="566">
        <v>0</v>
      </c>
    </row>
    <row r="57" spans="1:26" s="335" customFormat="1" ht="33" customHeight="1">
      <c r="A57" s="1047" t="s">
        <v>397</v>
      </c>
      <c r="B57" s="1191"/>
      <c r="C57" s="1192"/>
      <c r="D57" s="1192"/>
      <c r="E57" s="1192"/>
      <c r="F57" s="1192"/>
      <c r="G57" s="1192"/>
      <c r="H57" s="1193"/>
      <c r="I57" s="1047"/>
      <c r="J57" s="1288">
        <f>112000-17.19</f>
        <v>111982.81</v>
      </c>
      <c r="K57" s="1290">
        <v>21354.5</v>
      </c>
      <c r="L57" s="1291" t="s">
        <v>17</v>
      </c>
      <c r="M57" s="563" t="s">
        <v>223</v>
      </c>
      <c r="N57" s="677" t="s">
        <v>309</v>
      </c>
      <c r="O57" s="678">
        <f>SUM(O58:O69)</f>
        <v>30</v>
      </c>
      <c r="P57" s="679">
        <f>Q57/O57</f>
        <v>14932.2</v>
      </c>
      <c r="Q57" s="680">
        <f aca="true" t="shared" si="7" ref="Q57:Z57">SUM(Q58:Q69)</f>
        <v>447966</v>
      </c>
      <c r="R57" s="680">
        <f t="shared" si="7"/>
        <v>447966</v>
      </c>
      <c r="S57" s="680">
        <f t="shared" si="7"/>
        <v>447966</v>
      </c>
      <c r="T57" s="680">
        <f t="shared" si="7"/>
        <v>447966</v>
      </c>
      <c r="U57" s="680">
        <v>278998</v>
      </c>
      <c r="V57" s="680">
        <v>278998</v>
      </c>
      <c r="W57" s="680">
        <v>46808</v>
      </c>
      <c r="X57" s="680">
        <v>46808</v>
      </c>
      <c r="Y57" s="680">
        <v>46808</v>
      </c>
      <c r="Z57" s="680">
        <v>46808</v>
      </c>
    </row>
    <row r="58" spans="1:26" s="335" customFormat="1" ht="65.25" customHeight="1">
      <c r="A58" s="1286"/>
      <c r="B58" s="1191"/>
      <c r="C58" s="1192"/>
      <c r="D58" s="1192"/>
      <c r="E58" s="1192"/>
      <c r="F58" s="1192"/>
      <c r="G58" s="1192"/>
      <c r="H58" s="1193"/>
      <c r="I58" s="1286"/>
      <c r="J58" s="1289"/>
      <c r="K58" s="1273"/>
      <c r="L58" s="1273"/>
      <c r="M58" s="563" t="s">
        <v>637</v>
      </c>
      <c r="N58" s="681" t="s">
        <v>309</v>
      </c>
      <c r="O58" s="554">
        <v>2</v>
      </c>
      <c r="P58" s="545">
        <v>4700</v>
      </c>
      <c r="Q58" s="566">
        <f aca="true" t="shared" si="8" ref="Q58:Q69">ROUND(O58*P58,0)</f>
        <v>9400</v>
      </c>
      <c r="R58" s="566">
        <v>9400</v>
      </c>
      <c r="S58" s="449">
        <v>9400</v>
      </c>
      <c r="T58" s="449">
        <v>9400</v>
      </c>
      <c r="U58" s="566">
        <v>7215</v>
      </c>
      <c r="V58" s="566">
        <v>7215</v>
      </c>
      <c r="W58" s="566">
        <v>0</v>
      </c>
      <c r="X58" s="566">
        <v>0</v>
      </c>
      <c r="Y58" s="566">
        <v>0</v>
      </c>
      <c r="Z58" s="566">
        <v>0</v>
      </c>
    </row>
    <row r="59" spans="1:26" s="335" customFormat="1" ht="64.5" customHeight="1">
      <c r="A59" s="1286"/>
      <c r="B59" s="1191"/>
      <c r="C59" s="1192"/>
      <c r="D59" s="1192"/>
      <c r="E59" s="1192"/>
      <c r="F59" s="1192"/>
      <c r="G59" s="1192"/>
      <c r="H59" s="1193"/>
      <c r="I59" s="1286"/>
      <c r="J59" s="1289"/>
      <c r="K59" s="1273"/>
      <c r="L59" s="1273"/>
      <c r="M59" s="563" t="s">
        <v>638</v>
      </c>
      <c r="N59" s="681" t="s">
        <v>309</v>
      </c>
      <c r="O59" s="554">
        <v>2</v>
      </c>
      <c r="P59" s="545">
        <v>6666</v>
      </c>
      <c r="Q59" s="566">
        <f t="shared" si="8"/>
        <v>13332</v>
      </c>
      <c r="R59" s="566">
        <v>13332</v>
      </c>
      <c r="S59" s="449">
        <v>13332</v>
      </c>
      <c r="T59" s="449">
        <v>13332</v>
      </c>
      <c r="U59" s="566">
        <v>10260</v>
      </c>
      <c r="V59" s="566">
        <v>10260</v>
      </c>
      <c r="W59" s="566">
        <v>0</v>
      </c>
      <c r="X59" s="566">
        <v>0</v>
      </c>
      <c r="Y59" s="566">
        <v>0</v>
      </c>
      <c r="Z59" s="566">
        <v>0</v>
      </c>
    </row>
    <row r="60" spans="1:26" s="335" customFormat="1" ht="60.75" customHeight="1">
      <c r="A60" s="1286"/>
      <c r="B60" s="1191"/>
      <c r="C60" s="1192"/>
      <c r="D60" s="1192"/>
      <c r="E60" s="1192"/>
      <c r="F60" s="1192"/>
      <c r="G60" s="1192"/>
      <c r="H60" s="1193"/>
      <c r="I60" s="1286"/>
      <c r="J60" s="1289"/>
      <c r="K60" s="1273"/>
      <c r="L60" s="1273"/>
      <c r="M60" s="563" t="s">
        <v>639</v>
      </c>
      <c r="N60" s="681" t="s">
        <v>309</v>
      </c>
      <c r="O60" s="554">
        <v>2</v>
      </c>
      <c r="P60" s="545">
        <v>8700</v>
      </c>
      <c r="Q60" s="566">
        <f t="shared" si="8"/>
        <v>17400</v>
      </c>
      <c r="R60" s="566">
        <v>17400</v>
      </c>
      <c r="S60" s="449">
        <v>17400</v>
      </c>
      <c r="T60" s="449">
        <v>17400</v>
      </c>
      <c r="U60" s="566">
        <v>28600</v>
      </c>
      <c r="V60" s="566">
        <v>28600</v>
      </c>
      <c r="W60" s="566">
        <v>0</v>
      </c>
      <c r="X60" s="566">
        <v>0</v>
      </c>
      <c r="Y60" s="566">
        <v>0</v>
      </c>
      <c r="Z60" s="566">
        <v>0</v>
      </c>
    </row>
    <row r="61" spans="1:26" s="335" customFormat="1" ht="42" customHeight="1">
      <c r="A61" s="1286"/>
      <c r="B61" s="1191"/>
      <c r="C61" s="1192"/>
      <c r="D61" s="1192"/>
      <c r="E61" s="1192"/>
      <c r="F61" s="1192"/>
      <c r="G61" s="1192"/>
      <c r="H61" s="1193"/>
      <c r="I61" s="1286"/>
      <c r="J61" s="1289"/>
      <c r="K61" s="1273"/>
      <c r="L61" s="1273"/>
      <c r="M61" s="563" t="s">
        <v>398</v>
      </c>
      <c r="N61" s="681" t="s">
        <v>309</v>
      </c>
      <c r="O61" s="554">
        <v>10</v>
      </c>
      <c r="P61" s="545">
        <v>1850</v>
      </c>
      <c r="Q61" s="566">
        <f t="shared" si="8"/>
        <v>18500</v>
      </c>
      <c r="R61" s="566">
        <v>18500</v>
      </c>
      <c r="S61" s="449">
        <v>18500</v>
      </c>
      <c r="T61" s="449">
        <v>18500</v>
      </c>
      <c r="U61" s="566">
        <v>26800</v>
      </c>
      <c r="V61" s="566">
        <v>26800</v>
      </c>
      <c r="W61" s="566">
        <v>0</v>
      </c>
      <c r="X61" s="566">
        <v>0</v>
      </c>
      <c r="Y61" s="566">
        <v>0</v>
      </c>
      <c r="Z61" s="566">
        <v>0</v>
      </c>
    </row>
    <row r="62" spans="1:26" s="335" customFormat="1" ht="76.5" customHeight="1">
      <c r="A62" s="1286"/>
      <c r="B62" s="1191"/>
      <c r="C62" s="1192"/>
      <c r="D62" s="1192"/>
      <c r="E62" s="1192"/>
      <c r="F62" s="1192"/>
      <c r="G62" s="1192"/>
      <c r="H62" s="1193"/>
      <c r="I62" s="1286"/>
      <c r="J62" s="1289"/>
      <c r="K62" s="1273"/>
      <c r="L62" s="1273"/>
      <c r="M62" s="563" t="s">
        <v>640</v>
      </c>
      <c r="N62" s="681" t="s">
        <v>309</v>
      </c>
      <c r="O62" s="554">
        <v>1</v>
      </c>
      <c r="P62" s="545">
        <v>23550</v>
      </c>
      <c r="Q62" s="566">
        <f t="shared" si="8"/>
        <v>23550</v>
      </c>
      <c r="R62" s="566">
        <v>23550</v>
      </c>
      <c r="S62" s="449">
        <v>23550</v>
      </c>
      <c r="T62" s="449">
        <v>23550</v>
      </c>
      <c r="U62" s="566">
        <v>41720</v>
      </c>
      <c r="V62" s="566">
        <v>41720</v>
      </c>
      <c r="W62" s="566">
        <v>46808</v>
      </c>
      <c r="X62" s="566">
        <v>46808</v>
      </c>
      <c r="Y62" s="566">
        <v>46808</v>
      </c>
      <c r="Z62" s="566">
        <v>46808</v>
      </c>
    </row>
    <row r="63" spans="1:26" s="335" customFormat="1" ht="57" customHeight="1">
      <c r="A63" s="1286"/>
      <c r="B63" s="1191"/>
      <c r="C63" s="1192"/>
      <c r="D63" s="1192"/>
      <c r="E63" s="1192"/>
      <c r="F63" s="1192"/>
      <c r="G63" s="1192"/>
      <c r="H63" s="1193"/>
      <c r="I63" s="1286"/>
      <c r="J63" s="1289"/>
      <c r="K63" s="1273"/>
      <c r="L63" s="1273"/>
      <c r="M63" s="563" t="s">
        <v>641</v>
      </c>
      <c r="N63" s="681" t="s">
        <v>309</v>
      </c>
      <c r="O63" s="554">
        <v>2</v>
      </c>
      <c r="P63" s="545">
        <v>23550</v>
      </c>
      <c r="Q63" s="566">
        <f t="shared" si="8"/>
        <v>47100</v>
      </c>
      <c r="R63" s="566">
        <v>47100</v>
      </c>
      <c r="S63" s="449">
        <v>47100</v>
      </c>
      <c r="T63" s="449">
        <v>47100</v>
      </c>
      <c r="U63" s="566">
        <v>72223</v>
      </c>
      <c r="V63" s="566">
        <v>72223</v>
      </c>
      <c r="W63" s="566">
        <v>0</v>
      </c>
      <c r="X63" s="566">
        <v>0</v>
      </c>
      <c r="Y63" s="566">
        <v>0</v>
      </c>
      <c r="Z63" s="566">
        <v>0</v>
      </c>
    </row>
    <row r="64" spans="1:26" s="335" customFormat="1" ht="30.75" customHeight="1">
      <c r="A64" s="1286"/>
      <c r="B64" s="1191"/>
      <c r="C64" s="1192"/>
      <c r="D64" s="1192"/>
      <c r="E64" s="1192"/>
      <c r="F64" s="1192"/>
      <c r="G64" s="1192"/>
      <c r="H64" s="1193"/>
      <c r="I64" s="1286"/>
      <c r="J64" s="1289"/>
      <c r="K64" s="1273"/>
      <c r="L64" s="1273"/>
      <c r="M64" s="563" t="s">
        <v>642</v>
      </c>
      <c r="N64" s="681" t="s">
        <v>243</v>
      </c>
      <c r="O64" s="554">
        <v>1</v>
      </c>
      <c r="P64" s="545">
        <v>179304</v>
      </c>
      <c r="Q64" s="566">
        <f t="shared" si="8"/>
        <v>179304</v>
      </c>
      <c r="R64" s="566">
        <v>179304</v>
      </c>
      <c r="S64" s="449">
        <v>179304</v>
      </c>
      <c r="T64" s="449">
        <v>179304</v>
      </c>
      <c r="U64" s="449">
        <v>55780</v>
      </c>
      <c r="V64" s="566">
        <v>55780</v>
      </c>
      <c r="W64" s="566">
        <v>0</v>
      </c>
      <c r="X64" s="566">
        <v>0</v>
      </c>
      <c r="Y64" s="566">
        <v>0</v>
      </c>
      <c r="Z64" s="566">
        <v>0</v>
      </c>
    </row>
    <row r="65" spans="1:26" s="335" customFormat="1" ht="39" customHeight="1">
      <c r="A65" s="1286"/>
      <c r="B65" s="1191"/>
      <c r="C65" s="1192"/>
      <c r="D65" s="1192"/>
      <c r="E65" s="1192"/>
      <c r="F65" s="1192"/>
      <c r="G65" s="1192"/>
      <c r="H65" s="1193"/>
      <c r="I65" s="1286"/>
      <c r="J65" s="1289"/>
      <c r="K65" s="1273"/>
      <c r="L65" s="1273"/>
      <c r="M65" s="563" t="s">
        <v>643</v>
      </c>
      <c r="N65" s="681" t="s">
        <v>243</v>
      </c>
      <c r="O65" s="554"/>
      <c r="P65" s="545"/>
      <c r="Q65" s="566"/>
      <c r="R65" s="566"/>
      <c r="S65" s="449"/>
      <c r="T65" s="449"/>
      <c r="U65" s="449">
        <v>8000</v>
      </c>
      <c r="V65" s="566">
        <v>8000</v>
      </c>
      <c r="W65" s="566">
        <v>0</v>
      </c>
      <c r="X65" s="566">
        <v>0</v>
      </c>
      <c r="Y65" s="566">
        <v>0</v>
      </c>
      <c r="Z65" s="566">
        <v>0</v>
      </c>
    </row>
    <row r="66" spans="1:26" s="335" customFormat="1" ht="29.25" customHeight="1">
      <c r="A66" s="1286"/>
      <c r="B66" s="1191"/>
      <c r="C66" s="1192"/>
      <c r="D66" s="1192"/>
      <c r="E66" s="1192"/>
      <c r="F66" s="1192"/>
      <c r="G66" s="1192"/>
      <c r="H66" s="1193"/>
      <c r="I66" s="1286"/>
      <c r="J66" s="1289"/>
      <c r="K66" s="1273"/>
      <c r="L66" s="1273"/>
      <c r="M66" s="563" t="s">
        <v>644</v>
      </c>
      <c r="N66" s="681" t="s">
        <v>243</v>
      </c>
      <c r="O66" s="554"/>
      <c r="P66" s="545"/>
      <c r="Q66" s="566"/>
      <c r="R66" s="566"/>
      <c r="S66" s="449"/>
      <c r="T66" s="449"/>
      <c r="U66" s="449">
        <v>4800</v>
      </c>
      <c r="V66" s="566">
        <v>4800</v>
      </c>
      <c r="W66" s="566">
        <v>0</v>
      </c>
      <c r="X66" s="566">
        <v>0</v>
      </c>
      <c r="Y66" s="566">
        <v>0</v>
      </c>
      <c r="Z66" s="566">
        <v>0</v>
      </c>
    </row>
    <row r="67" spans="1:26" s="335" customFormat="1" ht="36" customHeight="1">
      <c r="A67" s="1286"/>
      <c r="B67" s="1191"/>
      <c r="C67" s="1192"/>
      <c r="D67" s="1192"/>
      <c r="E67" s="1192"/>
      <c r="F67" s="1192"/>
      <c r="G67" s="1192"/>
      <c r="H67" s="1193"/>
      <c r="I67" s="1286"/>
      <c r="J67" s="1289"/>
      <c r="K67" s="1273"/>
      <c r="L67" s="1273"/>
      <c r="M67" s="563" t="s">
        <v>645</v>
      </c>
      <c r="N67" s="681"/>
      <c r="O67" s="554"/>
      <c r="P67" s="545"/>
      <c r="Q67" s="566"/>
      <c r="R67" s="566"/>
      <c r="S67" s="449"/>
      <c r="T67" s="449"/>
      <c r="U67" s="449">
        <v>7000</v>
      </c>
      <c r="V67" s="566">
        <v>7000</v>
      </c>
      <c r="W67" s="566">
        <v>0</v>
      </c>
      <c r="X67" s="566">
        <v>0</v>
      </c>
      <c r="Y67" s="566">
        <v>0</v>
      </c>
      <c r="Z67" s="566">
        <v>0</v>
      </c>
    </row>
    <row r="68" spans="1:26" s="335" customFormat="1" ht="43.5" customHeight="1">
      <c r="A68" s="1286"/>
      <c r="B68" s="1191"/>
      <c r="C68" s="1192"/>
      <c r="D68" s="1192"/>
      <c r="E68" s="1192"/>
      <c r="F68" s="1192"/>
      <c r="G68" s="1192"/>
      <c r="H68" s="1193"/>
      <c r="I68" s="1286"/>
      <c r="J68" s="1289"/>
      <c r="K68" s="1273"/>
      <c r="L68" s="1273"/>
      <c r="M68" s="563" t="s">
        <v>646</v>
      </c>
      <c r="N68" s="681"/>
      <c r="O68" s="554"/>
      <c r="P68" s="545"/>
      <c r="Q68" s="566"/>
      <c r="R68" s="566"/>
      <c r="S68" s="449"/>
      <c r="T68" s="449"/>
      <c r="U68" s="449">
        <v>8600</v>
      </c>
      <c r="V68" s="566">
        <v>8600</v>
      </c>
      <c r="W68" s="566">
        <v>0</v>
      </c>
      <c r="X68" s="566">
        <v>0</v>
      </c>
      <c r="Y68" s="566">
        <v>0</v>
      </c>
      <c r="Z68" s="566">
        <v>0</v>
      </c>
    </row>
    <row r="69" spans="1:26" s="335" customFormat="1" ht="101.25" customHeight="1">
      <c r="A69" s="1286"/>
      <c r="B69" s="1194"/>
      <c r="C69" s="1195"/>
      <c r="D69" s="1195"/>
      <c r="E69" s="1195"/>
      <c r="F69" s="1195"/>
      <c r="G69" s="1195"/>
      <c r="H69" s="1196"/>
      <c r="I69" s="1286"/>
      <c r="J69" s="1289"/>
      <c r="K69" s="1273"/>
      <c r="L69" s="1273"/>
      <c r="M69" s="563" t="s">
        <v>647</v>
      </c>
      <c r="N69" s="681"/>
      <c r="O69" s="554">
        <v>10</v>
      </c>
      <c r="P69" s="545">
        <v>13938</v>
      </c>
      <c r="Q69" s="566">
        <f t="shared" si="8"/>
        <v>139380</v>
      </c>
      <c r="R69" s="566">
        <v>139380</v>
      </c>
      <c r="S69" s="449">
        <v>139380</v>
      </c>
      <c r="T69" s="449">
        <v>139380</v>
      </c>
      <c r="U69" s="566">
        <v>8000</v>
      </c>
      <c r="V69" s="566">
        <v>8000</v>
      </c>
      <c r="W69" s="566">
        <v>0</v>
      </c>
      <c r="X69" s="566">
        <v>0</v>
      </c>
      <c r="Y69" s="566">
        <v>0</v>
      </c>
      <c r="Z69" s="566">
        <v>0</v>
      </c>
    </row>
    <row r="70" spans="1:26" ht="275.25" customHeight="1">
      <c r="A70" s="79" t="s">
        <v>399</v>
      </c>
      <c r="B70" s="411" t="s">
        <v>6</v>
      </c>
      <c r="C70" s="411" t="s">
        <v>7</v>
      </c>
      <c r="D70" s="411" t="s">
        <v>387</v>
      </c>
      <c r="E70" s="411" t="s">
        <v>8</v>
      </c>
      <c r="F70" s="411" t="s">
        <v>400</v>
      </c>
      <c r="G70" s="411" t="s">
        <v>447</v>
      </c>
      <c r="H70" s="411" t="s">
        <v>9</v>
      </c>
      <c r="I70" s="77" t="s">
        <v>401</v>
      </c>
      <c r="J70" s="80">
        <v>36000</v>
      </c>
      <c r="K70" s="410">
        <v>27000</v>
      </c>
      <c r="L70" s="81"/>
      <c r="M70" s="82"/>
      <c r="N70" s="274"/>
      <c r="O70" s="75"/>
      <c r="P70" s="75"/>
      <c r="Q70" s="409" t="e">
        <f>Q71+Q72+#REF!+Q73+#REF!+#REF!</f>
        <v>#REF!</v>
      </c>
      <c r="R70" s="409" t="e">
        <f>R71+R72+#REF!+R73+#REF!+#REF!</f>
        <v>#REF!</v>
      </c>
      <c r="S70" s="409" t="e">
        <f>S71+S72+#REF!+S73+#REF!+#REF!</f>
        <v>#REF!</v>
      </c>
      <c r="T70" s="409" t="e">
        <f>T71+T72+#REF!+T73+#REF!+#REF!</f>
        <v>#REF!</v>
      </c>
      <c r="U70" s="410">
        <v>36000</v>
      </c>
      <c r="V70" s="410">
        <v>36000</v>
      </c>
      <c r="W70" s="410">
        <v>18000</v>
      </c>
      <c r="X70" s="410">
        <v>18000</v>
      </c>
      <c r="Y70" s="410">
        <v>18000</v>
      </c>
      <c r="Z70" s="410">
        <v>18000</v>
      </c>
    </row>
    <row r="71" spans="1:26" s="335" customFormat="1" ht="38.25" customHeight="1">
      <c r="A71" s="1047" t="s">
        <v>18</v>
      </c>
      <c r="B71" s="1045"/>
      <c r="C71" s="1045"/>
      <c r="D71" s="1045"/>
      <c r="E71" s="1045"/>
      <c r="F71" s="1045"/>
      <c r="G71" s="1045"/>
      <c r="H71" s="1045"/>
      <c r="I71" s="1034" t="s">
        <v>553</v>
      </c>
      <c r="J71" s="1025">
        <v>36000</v>
      </c>
      <c r="K71" s="1046">
        <v>27000</v>
      </c>
      <c r="L71" s="1028" t="s">
        <v>402</v>
      </c>
      <c r="M71" s="610" t="s">
        <v>571</v>
      </c>
      <c r="N71" s="654" t="s">
        <v>242</v>
      </c>
      <c r="O71" s="682">
        <v>3300</v>
      </c>
      <c r="P71" s="334">
        <v>6.67</v>
      </c>
      <c r="Q71" s="334">
        <f>O71*P71</f>
        <v>22011</v>
      </c>
      <c r="R71" s="683">
        <v>22000</v>
      </c>
      <c r="S71" s="684">
        <v>22000</v>
      </c>
      <c r="T71" s="684">
        <v>22000</v>
      </c>
      <c r="U71" s="566">
        <v>11000</v>
      </c>
      <c r="V71" s="566">
        <v>11000</v>
      </c>
      <c r="W71" s="566">
        <v>4000</v>
      </c>
      <c r="X71" s="566">
        <v>4000</v>
      </c>
      <c r="Y71" s="566">
        <v>4000</v>
      </c>
      <c r="Z71" s="566">
        <v>4000</v>
      </c>
    </row>
    <row r="72" spans="1:26" s="335" customFormat="1" ht="68.25" customHeight="1">
      <c r="A72" s="1047"/>
      <c r="B72" s="1045"/>
      <c r="C72" s="1045"/>
      <c r="D72" s="1045"/>
      <c r="E72" s="1045"/>
      <c r="F72" s="1045"/>
      <c r="G72" s="1045"/>
      <c r="H72" s="1045"/>
      <c r="I72" s="1034"/>
      <c r="J72" s="1025"/>
      <c r="K72" s="1046"/>
      <c r="L72" s="1028"/>
      <c r="M72" s="610" t="s">
        <v>403</v>
      </c>
      <c r="N72" s="654" t="s">
        <v>243</v>
      </c>
      <c r="O72" s="682">
        <v>4</v>
      </c>
      <c r="P72" s="334">
        <v>8800</v>
      </c>
      <c r="Q72" s="334">
        <f>O72*P72</f>
        <v>35200</v>
      </c>
      <c r="R72" s="683">
        <v>35200</v>
      </c>
      <c r="S72" s="684">
        <v>35200</v>
      </c>
      <c r="T72" s="684">
        <v>35200</v>
      </c>
      <c r="U72" s="566">
        <v>16000</v>
      </c>
      <c r="V72" s="566">
        <v>16000</v>
      </c>
      <c r="W72" s="566">
        <v>5000</v>
      </c>
      <c r="X72" s="566">
        <v>5000</v>
      </c>
      <c r="Y72" s="566">
        <v>5000</v>
      </c>
      <c r="Z72" s="566">
        <v>5000</v>
      </c>
    </row>
    <row r="73" spans="1:26" s="335" customFormat="1" ht="55.5" customHeight="1">
      <c r="A73" s="1047"/>
      <c r="B73" s="1045"/>
      <c r="C73" s="1045"/>
      <c r="D73" s="1045"/>
      <c r="E73" s="1045"/>
      <c r="F73" s="1045"/>
      <c r="G73" s="1045"/>
      <c r="H73" s="1045"/>
      <c r="I73" s="1034"/>
      <c r="J73" s="1025"/>
      <c r="K73" s="1046"/>
      <c r="L73" s="1028"/>
      <c r="M73" s="610" t="s">
        <v>245</v>
      </c>
      <c r="N73" s="654" t="s">
        <v>404</v>
      </c>
      <c r="O73" s="682">
        <v>1</v>
      </c>
      <c r="P73" s="334">
        <v>15000</v>
      </c>
      <c r="Q73" s="334">
        <v>15000</v>
      </c>
      <c r="R73" s="683">
        <v>15000</v>
      </c>
      <c r="S73" s="684">
        <v>15000</v>
      </c>
      <c r="T73" s="684">
        <v>15000</v>
      </c>
      <c r="U73" s="566">
        <v>9000</v>
      </c>
      <c r="V73" s="566">
        <v>9000</v>
      </c>
      <c r="W73" s="566">
        <v>9000</v>
      </c>
      <c r="X73" s="566">
        <v>9000</v>
      </c>
      <c r="Y73" s="566">
        <v>9000</v>
      </c>
      <c r="Z73" s="566">
        <v>9000</v>
      </c>
    </row>
    <row r="74" spans="1:26" ht="99.75" customHeight="1">
      <c r="A74" s="1043" t="s">
        <v>612</v>
      </c>
      <c r="B74" s="1038" t="s">
        <v>6</v>
      </c>
      <c r="C74" s="1038" t="s">
        <v>20</v>
      </c>
      <c r="D74" s="1038" t="s">
        <v>405</v>
      </c>
      <c r="E74" s="1038" t="s">
        <v>8</v>
      </c>
      <c r="F74" s="1038" t="s">
        <v>406</v>
      </c>
      <c r="G74" s="1038" t="s">
        <v>427</v>
      </c>
      <c r="H74" s="1038" t="s">
        <v>9</v>
      </c>
      <c r="I74" s="1039" t="s">
        <v>407</v>
      </c>
      <c r="J74" s="1041">
        <f>J76+J77+J78+J79+J80+J81+J82+J83+J84+J85+J86+J87+J88+J89+J90+J91+J92+J93+J94+J95+J96+J97+J98+J99+J100+J101+J102+J103+J104+J105+J106</f>
        <v>14278073.059999997</v>
      </c>
      <c r="K74" s="1035" t="e">
        <f>K76+K77+K78+K79+K80+K81+K82+K83+K84+K85+K86+K87+K88+K89+K90+K91+K92+K93+K94+K95+K96+K97+K98+K99+K100+K101+K102+K103+K104+K105+K106+#REF!</f>
        <v>#REF!</v>
      </c>
      <c r="L74" s="1042" t="s">
        <v>11</v>
      </c>
      <c r="M74" s="1089"/>
      <c r="N74" s="1037"/>
      <c r="O74" s="1035"/>
      <c r="P74" s="1035"/>
      <c r="Q74" s="1035" t="e">
        <f>Q76+Q77+Q78+Q79+Q80+Q81+Q82+Q83+Q84+Q85+Q86+Q87+Q88+Q89+Q90+Q91+Q92+Q93+Q94+Q95+Q96+Q97+Q98+Q99+Q100+Q101+Q102+Q103+Q104+Q105+Q106+#REF!</f>
        <v>#REF!</v>
      </c>
      <c r="R74" s="1035">
        <f>SUM(R76:R106)</f>
        <v>35791203</v>
      </c>
      <c r="S74" s="1035">
        <f>SUM(S76:S106)</f>
        <v>35791203</v>
      </c>
      <c r="T74" s="1035">
        <f>SUM(T76:T106)</f>
        <v>35791203</v>
      </c>
      <c r="U74" s="1036">
        <v>30339804.829999994</v>
      </c>
      <c r="V74" s="1036">
        <v>30339804.829999994</v>
      </c>
      <c r="W74" s="1036">
        <v>36033398</v>
      </c>
      <c r="X74" s="1036">
        <v>36033398</v>
      </c>
      <c r="Y74" s="1036">
        <v>36572998</v>
      </c>
      <c r="Z74" s="1036">
        <v>36572998</v>
      </c>
    </row>
    <row r="75" spans="1:26" ht="189" customHeight="1">
      <c r="A75" s="1044"/>
      <c r="B75" s="1038"/>
      <c r="C75" s="1038"/>
      <c r="D75" s="1038"/>
      <c r="E75" s="1038"/>
      <c r="F75" s="1038"/>
      <c r="G75" s="1038"/>
      <c r="H75" s="1038"/>
      <c r="I75" s="1040"/>
      <c r="J75" s="1041"/>
      <c r="K75" s="1035"/>
      <c r="L75" s="1042"/>
      <c r="M75" s="1090"/>
      <c r="N75" s="1037"/>
      <c r="O75" s="1035"/>
      <c r="P75" s="1035"/>
      <c r="Q75" s="1035"/>
      <c r="R75" s="1035"/>
      <c r="S75" s="1035"/>
      <c r="T75" s="1035"/>
      <c r="U75" s="1036"/>
      <c r="V75" s="1036"/>
      <c r="W75" s="1036"/>
      <c r="X75" s="1036"/>
      <c r="Y75" s="1036"/>
      <c r="Z75" s="1036"/>
    </row>
    <row r="76" spans="1:26" s="335" customFormat="1" ht="46.5" customHeight="1">
      <c r="A76" s="424" t="s">
        <v>52</v>
      </c>
      <c r="B76" s="988"/>
      <c r="C76" s="988"/>
      <c r="D76" s="988"/>
      <c r="E76" s="988"/>
      <c r="F76" s="988"/>
      <c r="G76" s="988"/>
      <c r="H76" s="988"/>
      <c r="I76" s="969" t="s">
        <v>408</v>
      </c>
      <c r="J76" s="685">
        <v>1304545.75</v>
      </c>
      <c r="K76" s="686">
        <v>2273092.1</v>
      </c>
      <c r="L76" s="687"/>
      <c r="M76" s="1283"/>
      <c r="N76" s="688"/>
      <c r="O76" s="653">
        <v>23540</v>
      </c>
      <c r="P76" s="653">
        <f>ROUND(Q76/O76,2)</f>
        <v>96.58</v>
      </c>
      <c r="Q76" s="653">
        <v>2273437.5</v>
      </c>
      <c r="R76" s="689">
        <v>2273437.5</v>
      </c>
      <c r="S76" s="689">
        <v>2273437.5</v>
      </c>
      <c r="T76" s="689">
        <v>2273437.5</v>
      </c>
      <c r="U76" s="690">
        <v>3145437.5</v>
      </c>
      <c r="V76" s="690">
        <v>3145437.5</v>
      </c>
      <c r="W76" s="566">
        <v>2273437.5</v>
      </c>
      <c r="X76" s="566">
        <v>2273437.5</v>
      </c>
      <c r="Y76" s="566">
        <v>2273437.5</v>
      </c>
      <c r="Z76" s="566">
        <v>2273437.5</v>
      </c>
    </row>
    <row r="77" spans="1:26" s="335" customFormat="1" ht="45" customHeight="1">
      <c r="A77" s="424" t="s">
        <v>22</v>
      </c>
      <c r="B77" s="988"/>
      <c r="C77" s="988"/>
      <c r="D77" s="988"/>
      <c r="E77" s="988"/>
      <c r="F77" s="988"/>
      <c r="G77" s="988"/>
      <c r="H77" s="988"/>
      <c r="I77" s="969"/>
      <c r="J77" s="685">
        <v>1251347</v>
      </c>
      <c r="K77" s="686">
        <v>1583583.3</v>
      </c>
      <c r="L77" s="687"/>
      <c r="M77" s="1284"/>
      <c r="N77" s="688"/>
      <c r="O77" s="653">
        <v>15980</v>
      </c>
      <c r="P77" s="653">
        <f aca="true" t="shared" si="9" ref="P77:P106">ROUND(Q77/O77,2)</f>
        <v>152.83</v>
      </c>
      <c r="Q77" s="653">
        <v>2442159.2</v>
      </c>
      <c r="R77" s="689">
        <v>2442159.2</v>
      </c>
      <c r="S77" s="689">
        <v>2442159.2</v>
      </c>
      <c r="T77" s="689">
        <v>2442159.2</v>
      </c>
      <c r="U77" s="690">
        <v>1472986.68</v>
      </c>
      <c r="V77" s="690">
        <v>1472986.68</v>
      </c>
      <c r="W77" s="566">
        <v>2442159.2</v>
      </c>
      <c r="X77" s="566">
        <v>2442159.2</v>
      </c>
      <c r="Y77" s="566">
        <v>2442159.2</v>
      </c>
      <c r="Z77" s="566">
        <v>2442159.2</v>
      </c>
    </row>
    <row r="78" spans="1:26" s="335" customFormat="1" ht="39.75" customHeight="1">
      <c r="A78" s="424" t="s">
        <v>23</v>
      </c>
      <c r="B78" s="988"/>
      <c r="C78" s="988"/>
      <c r="D78" s="988"/>
      <c r="E78" s="988"/>
      <c r="F78" s="988"/>
      <c r="G78" s="988"/>
      <c r="H78" s="988"/>
      <c r="I78" s="969"/>
      <c r="J78" s="685">
        <v>1383873.37</v>
      </c>
      <c r="K78" s="686">
        <v>1385635.359116022</v>
      </c>
      <c r="L78" s="687"/>
      <c r="M78" s="1284"/>
      <c r="N78" s="691"/>
      <c r="O78" s="653">
        <f>6000+7000</f>
        <v>13000</v>
      </c>
      <c r="P78" s="653">
        <f t="shared" si="9"/>
        <v>99.04</v>
      </c>
      <c r="Q78" s="653">
        <v>1287540</v>
      </c>
      <c r="R78" s="653">
        <v>1287540</v>
      </c>
      <c r="S78" s="653">
        <v>1287540</v>
      </c>
      <c r="T78" s="653">
        <v>1287540</v>
      </c>
      <c r="U78" s="692">
        <v>1262360.24</v>
      </c>
      <c r="V78" s="690">
        <v>1262360.24</v>
      </c>
      <c r="W78" s="566">
        <v>1287540</v>
      </c>
      <c r="X78" s="566">
        <v>1287540</v>
      </c>
      <c r="Y78" s="566">
        <v>1287540</v>
      </c>
      <c r="Z78" s="566">
        <v>1287540</v>
      </c>
    </row>
    <row r="79" spans="1:26" s="335" customFormat="1" ht="89.25" customHeight="1">
      <c r="A79" s="424" t="s">
        <v>572</v>
      </c>
      <c r="B79" s="988"/>
      <c r="C79" s="988"/>
      <c r="D79" s="988"/>
      <c r="E79" s="988"/>
      <c r="F79" s="988"/>
      <c r="G79" s="988"/>
      <c r="H79" s="988"/>
      <c r="I79" s="969"/>
      <c r="J79" s="685">
        <v>1469517.42</v>
      </c>
      <c r="K79" s="686">
        <v>4159509.3133385954</v>
      </c>
      <c r="L79" s="687"/>
      <c r="M79" s="1284"/>
      <c r="N79" s="688"/>
      <c r="O79" s="653">
        <v>2788</v>
      </c>
      <c r="P79" s="653">
        <f t="shared" si="9"/>
        <v>1117.68</v>
      </c>
      <c r="Q79" s="653">
        <v>3116102.5</v>
      </c>
      <c r="R79" s="689">
        <v>3116102.5</v>
      </c>
      <c r="S79" s="689">
        <v>3116102.5</v>
      </c>
      <c r="T79" s="689">
        <v>3116102.5</v>
      </c>
      <c r="U79" s="690">
        <v>2628337.68</v>
      </c>
      <c r="V79" s="690">
        <v>2628337.68</v>
      </c>
      <c r="W79" s="566">
        <v>3116102.5</v>
      </c>
      <c r="X79" s="566">
        <v>3116102.5</v>
      </c>
      <c r="Y79" s="566">
        <v>3116102.5</v>
      </c>
      <c r="Z79" s="566">
        <v>3116102.5</v>
      </c>
    </row>
    <row r="80" spans="1:26" s="335" customFormat="1" ht="46.5" customHeight="1">
      <c r="A80" s="424" t="s">
        <v>25</v>
      </c>
      <c r="B80" s="988"/>
      <c r="C80" s="988"/>
      <c r="D80" s="988"/>
      <c r="E80" s="988"/>
      <c r="F80" s="988"/>
      <c r="G80" s="988"/>
      <c r="H80" s="988"/>
      <c r="I80" s="969"/>
      <c r="J80" s="685">
        <v>316716.98</v>
      </c>
      <c r="K80" s="686">
        <v>854150</v>
      </c>
      <c r="L80" s="687"/>
      <c r="M80" s="1284"/>
      <c r="N80" s="688"/>
      <c r="O80" s="653">
        <v>3662</v>
      </c>
      <c r="P80" s="653">
        <f t="shared" si="9"/>
        <v>317.64</v>
      </c>
      <c r="Q80" s="653">
        <v>1163210.5</v>
      </c>
      <c r="R80" s="689">
        <v>1163210.5</v>
      </c>
      <c r="S80" s="689">
        <v>1163210.5</v>
      </c>
      <c r="T80" s="689">
        <v>1163210.5</v>
      </c>
      <c r="U80" s="690">
        <v>1163210.5</v>
      </c>
      <c r="V80" s="690">
        <v>1163210.5</v>
      </c>
      <c r="W80" s="566">
        <v>1163210.5</v>
      </c>
      <c r="X80" s="566">
        <v>1163210.5</v>
      </c>
      <c r="Y80" s="566">
        <v>1163210.5</v>
      </c>
      <c r="Z80" s="566">
        <v>1163210.5</v>
      </c>
    </row>
    <row r="81" spans="1:26" s="335" customFormat="1" ht="46.5" customHeight="1">
      <c r="A81" s="424" t="s">
        <v>26</v>
      </c>
      <c r="B81" s="988"/>
      <c r="C81" s="988"/>
      <c r="D81" s="988"/>
      <c r="E81" s="988"/>
      <c r="F81" s="988"/>
      <c r="G81" s="988"/>
      <c r="H81" s="988"/>
      <c r="I81" s="969"/>
      <c r="J81" s="685">
        <v>321494.1</v>
      </c>
      <c r="K81" s="686">
        <v>779750</v>
      </c>
      <c r="L81" s="687"/>
      <c r="M81" s="1284"/>
      <c r="N81" s="691"/>
      <c r="O81" s="653">
        <v>2590</v>
      </c>
      <c r="P81" s="653">
        <f t="shared" si="9"/>
        <v>160.13</v>
      </c>
      <c r="Q81" s="653">
        <v>414735</v>
      </c>
      <c r="R81" s="689">
        <v>414735</v>
      </c>
      <c r="S81" s="689">
        <v>414735</v>
      </c>
      <c r="T81" s="689">
        <v>414735</v>
      </c>
      <c r="U81" s="690">
        <v>411601.85</v>
      </c>
      <c r="V81" s="690">
        <v>411601.85</v>
      </c>
      <c r="W81" s="566">
        <v>414735</v>
      </c>
      <c r="X81" s="566">
        <v>414735</v>
      </c>
      <c r="Y81" s="566">
        <v>414735</v>
      </c>
      <c r="Z81" s="566">
        <v>414735</v>
      </c>
    </row>
    <row r="82" spans="1:26" s="335" customFormat="1" ht="46.5" customHeight="1">
      <c r="A82" s="424" t="s">
        <v>53</v>
      </c>
      <c r="B82" s="988"/>
      <c r="C82" s="988"/>
      <c r="D82" s="988"/>
      <c r="E82" s="988"/>
      <c r="F82" s="988"/>
      <c r="G82" s="988"/>
      <c r="H82" s="988"/>
      <c r="I82" s="969"/>
      <c r="J82" s="685">
        <v>296559</v>
      </c>
      <c r="K82" s="686">
        <v>605850</v>
      </c>
      <c r="L82" s="687"/>
      <c r="M82" s="1284"/>
      <c r="N82" s="688"/>
      <c r="O82" s="653">
        <v>2075</v>
      </c>
      <c r="P82" s="653">
        <f t="shared" si="9"/>
        <v>193.54</v>
      </c>
      <c r="Q82" s="653">
        <v>401590</v>
      </c>
      <c r="R82" s="689">
        <v>401590</v>
      </c>
      <c r="S82" s="689">
        <v>401590</v>
      </c>
      <c r="T82" s="689">
        <v>401590</v>
      </c>
      <c r="U82" s="690">
        <v>401590</v>
      </c>
      <c r="V82" s="690">
        <v>401590</v>
      </c>
      <c r="W82" s="566">
        <v>401590</v>
      </c>
      <c r="X82" s="566">
        <v>401590</v>
      </c>
      <c r="Y82" s="566">
        <v>401590</v>
      </c>
      <c r="Z82" s="566">
        <v>401590</v>
      </c>
    </row>
    <row r="83" spans="1:26" s="335" customFormat="1" ht="60.75" customHeight="1">
      <c r="A83" s="424" t="s">
        <v>28</v>
      </c>
      <c r="B83" s="988"/>
      <c r="C83" s="988"/>
      <c r="D83" s="988"/>
      <c r="E83" s="988"/>
      <c r="F83" s="988"/>
      <c r="G83" s="988"/>
      <c r="H83" s="988"/>
      <c r="I83" s="969"/>
      <c r="J83" s="685">
        <v>353527</v>
      </c>
      <c r="K83" s="686">
        <v>535600</v>
      </c>
      <c r="L83" s="687"/>
      <c r="M83" s="1284"/>
      <c r="N83" s="688"/>
      <c r="O83" s="653">
        <v>2317</v>
      </c>
      <c r="P83" s="653">
        <f t="shared" si="9"/>
        <v>115.73</v>
      </c>
      <c r="Q83" s="653">
        <v>268148</v>
      </c>
      <c r="R83" s="689">
        <v>268148</v>
      </c>
      <c r="S83" s="689">
        <v>268148</v>
      </c>
      <c r="T83" s="689">
        <v>268148</v>
      </c>
      <c r="U83" s="690">
        <v>268148</v>
      </c>
      <c r="V83" s="690">
        <v>268148</v>
      </c>
      <c r="W83" s="566">
        <v>268148</v>
      </c>
      <c r="X83" s="566">
        <v>268148</v>
      </c>
      <c r="Y83" s="566">
        <v>268148</v>
      </c>
      <c r="Z83" s="566">
        <v>268148</v>
      </c>
    </row>
    <row r="84" spans="1:26" s="335" customFormat="1" ht="46.5" customHeight="1">
      <c r="A84" s="424" t="s">
        <v>54</v>
      </c>
      <c r="B84" s="988"/>
      <c r="C84" s="988"/>
      <c r="D84" s="988"/>
      <c r="E84" s="988"/>
      <c r="F84" s="988"/>
      <c r="G84" s="988"/>
      <c r="H84" s="988"/>
      <c r="I84" s="969"/>
      <c r="J84" s="685">
        <v>227241.12</v>
      </c>
      <c r="K84" s="686">
        <v>527250</v>
      </c>
      <c r="L84" s="687"/>
      <c r="M84" s="1284"/>
      <c r="N84" s="691"/>
      <c r="O84" s="653">
        <v>2044</v>
      </c>
      <c r="P84" s="653">
        <f t="shared" si="9"/>
        <v>101.87</v>
      </c>
      <c r="Q84" s="653">
        <v>208217.4</v>
      </c>
      <c r="R84" s="689">
        <v>208217.4</v>
      </c>
      <c r="S84" s="689">
        <v>208217.4</v>
      </c>
      <c r="T84" s="689">
        <v>208217.4</v>
      </c>
      <c r="U84" s="690">
        <v>508030.67</v>
      </c>
      <c r="V84" s="690">
        <v>508030.67</v>
      </c>
      <c r="W84" s="566">
        <v>208217.4</v>
      </c>
      <c r="X84" s="566">
        <v>208217.4</v>
      </c>
      <c r="Y84" s="566">
        <v>208217.4</v>
      </c>
      <c r="Z84" s="566">
        <v>208217.4</v>
      </c>
    </row>
    <row r="85" spans="1:26" s="335" customFormat="1" ht="66.75" customHeight="1">
      <c r="A85" s="424" t="s">
        <v>30</v>
      </c>
      <c r="B85" s="988"/>
      <c r="C85" s="988"/>
      <c r="D85" s="988"/>
      <c r="E85" s="988"/>
      <c r="F85" s="988"/>
      <c r="G85" s="988"/>
      <c r="H85" s="988"/>
      <c r="I85" s="969"/>
      <c r="J85" s="685">
        <v>151655.66</v>
      </c>
      <c r="K85" s="686">
        <v>701500</v>
      </c>
      <c r="L85" s="687"/>
      <c r="M85" s="1284"/>
      <c r="N85" s="691"/>
      <c r="O85" s="653">
        <v>2560</v>
      </c>
      <c r="P85" s="653">
        <f t="shared" si="9"/>
        <v>219.92</v>
      </c>
      <c r="Q85" s="653">
        <v>563000</v>
      </c>
      <c r="R85" s="689">
        <v>563000</v>
      </c>
      <c r="S85" s="689">
        <v>563000</v>
      </c>
      <c r="T85" s="689">
        <v>563000</v>
      </c>
      <c r="U85" s="690">
        <v>509530.9</v>
      </c>
      <c r="V85" s="690">
        <v>509530.9</v>
      </c>
      <c r="W85" s="566">
        <v>563000</v>
      </c>
      <c r="X85" s="566">
        <v>563000</v>
      </c>
      <c r="Y85" s="566">
        <v>563000</v>
      </c>
      <c r="Z85" s="566">
        <v>563000</v>
      </c>
    </row>
    <row r="86" spans="1:26" s="335" customFormat="1" ht="46.5" customHeight="1">
      <c r="A86" s="424" t="s">
        <v>31</v>
      </c>
      <c r="B86" s="988"/>
      <c r="C86" s="988"/>
      <c r="D86" s="988"/>
      <c r="E86" s="988"/>
      <c r="F86" s="988"/>
      <c r="G86" s="988"/>
      <c r="H86" s="988"/>
      <c r="I86" s="969"/>
      <c r="J86" s="582">
        <v>16757.25</v>
      </c>
      <c r="K86" s="686">
        <v>228950</v>
      </c>
      <c r="L86" s="687"/>
      <c r="M86" s="1284"/>
      <c r="N86" s="691"/>
      <c r="O86" s="653">
        <v>107</v>
      </c>
      <c r="P86" s="653">
        <f t="shared" si="9"/>
        <v>1979.25</v>
      </c>
      <c r="Q86" s="653">
        <v>211779.7</v>
      </c>
      <c r="R86" s="653">
        <v>211779.7</v>
      </c>
      <c r="S86" s="653">
        <v>211779.7</v>
      </c>
      <c r="T86" s="653">
        <v>211779.7</v>
      </c>
      <c r="U86" s="692">
        <v>209363.31</v>
      </c>
      <c r="V86" s="690">
        <v>209363.31</v>
      </c>
      <c r="W86" s="566">
        <v>211779.7</v>
      </c>
      <c r="X86" s="566">
        <v>211779.7</v>
      </c>
      <c r="Y86" s="566">
        <v>211779.7</v>
      </c>
      <c r="Z86" s="566">
        <v>211779.7</v>
      </c>
    </row>
    <row r="87" spans="1:26" s="335" customFormat="1" ht="46.5" customHeight="1">
      <c r="A87" s="424" t="s">
        <v>55</v>
      </c>
      <c r="B87" s="988"/>
      <c r="C87" s="988"/>
      <c r="D87" s="988"/>
      <c r="E87" s="988"/>
      <c r="F87" s="988"/>
      <c r="G87" s="988"/>
      <c r="H87" s="988"/>
      <c r="I87" s="969"/>
      <c r="J87" s="685">
        <v>287604</v>
      </c>
      <c r="K87" s="686">
        <v>658000</v>
      </c>
      <c r="L87" s="687"/>
      <c r="M87" s="1284"/>
      <c r="N87" s="691"/>
      <c r="O87" s="653">
        <v>2185</v>
      </c>
      <c r="P87" s="653">
        <f t="shared" si="9"/>
        <v>240.85</v>
      </c>
      <c r="Q87" s="653">
        <v>526261.9</v>
      </c>
      <c r="R87" s="689">
        <v>526261.9</v>
      </c>
      <c r="S87" s="689">
        <v>526261.9</v>
      </c>
      <c r="T87" s="689">
        <v>526261.9</v>
      </c>
      <c r="U87" s="690">
        <v>590036</v>
      </c>
      <c r="V87" s="690">
        <v>590036</v>
      </c>
      <c r="W87" s="566">
        <v>526261.9</v>
      </c>
      <c r="X87" s="566">
        <v>526261.9</v>
      </c>
      <c r="Y87" s="566">
        <v>526261.9</v>
      </c>
      <c r="Z87" s="566">
        <v>526261.9</v>
      </c>
    </row>
    <row r="88" spans="1:26" s="335" customFormat="1" ht="61.5" customHeight="1">
      <c r="A88" s="424" t="s">
        <v>33</v>
      </c>
      <c r="B88" s="988"/>
      <c r="C88" s="988"/>
      <c r="D88" s="988"/>
      <c r="E88" s="988"/>
      <c r="F88" s="988"/>
      <c r="G88" s="988"/>
      <c r="H88" s="988"/>
      <c r="I88" s="969"/>
      <c r="J88" s="685">
        <v>109040.26</v>
      </c>
      <c r="K88" s="686">
        <v>212900</v>
      </c>
      <c r="L88" s="687"/>
      <c r="M88" s="1284"/>
      <c r="N88" s="688"/>
      <c r="O88" s="653">
        <v>570</v>
      </c>
      <c r="P88" s="653">
        <f t="shared" si="9"/>
        <v>375.23</v>
      </c>
      <c r="Q88" s="653">
        <v>213879.2</v>
      </c>
      <c r="R88" s="689">
        <v>213879.2</v>
      </c>
      <c r="S88" s="689">
        <v>213879.2</v>
      </c>
      <c r="T88" s="689">
        <v>213879.2</v>
      </c>
      <c r="U88" s="690">
        <v>186591.48</v>
      </c>
      <c r="V88" s="690">
        <v>186591.48</v>
      </c>
      <c r="W88" s="566">
        <v>213879.2</v>
      </c>
      <c r="X88" s="566">
        <v>213879.2</v>
      </c>
      <c r="Y88" s="566">
        <v>213879.2</v>
      </c>
      <c r="Z88" s="566">
        <v>213879.2</v>
      </c>
    </row>
    <row r="89" spans="1:26" s="335" customFormat="1" ht="67.5" customHeight="1">
      <c r="A89" s="424" t="s">
        <v>34</v>
      </c>
      <c r="B89" s="988"/>
      <c r="C89" s="988"/>
      <c r="D89" s="988"/>
      <c r="E89" s="988"/>
      <c r="F89" s="988"/>
      <c r="G89" s="988"/>
      <c r="H89" s="988"/>
      <c r="I89" s="969"/>
      <c r="J89" s="685">
        <v>129688</v>
      </c>
      <c r="K89" s="686">
        <v>279300</v>
      </c>
      <c r="L89" s="687"/>
      <c r="M89" s="1284"/>
      <c r="N89" s="688"/>
      <c r="O89" s="653">
        <v>850</v>
      </c>
      <c r="P89" s="653">
        <f t="shared" si="9"/>
        <v>219.14</v>
      </c>
      <c r="Q89" s="689">
        <v>186265.6</v>
      </c>
      <c r="R89" s="689">
        <v>186265.6</v>
      </c>
      <c r="S89" s="689">
        <v>186265.6</v>
      </c>
      <c r="T89" s="689">
        <v>186265.6</v>
      </c>
      <c r="U89" s="690">
        <v>175026.48</v>
      </c>
      <c r="V89" s="690">
        <v>175026.48</v>
      </c>
      <c r="W89" s="566">
        <v>186265.6</v>
      </c>
      <c r="X89" s="566">
        <v>186265.6</v>
      </c>
      <c r="Y89" s="566">
        <v>186265.6</v>
      </c>
      <c r="Z89" s="566">
        <v>186265.6</v>
      </c>
    </row>
    <row r="90" spans="1:26" s="335" customFormat="1" ht="46.5" customHeight="1">
      <c r="A90" s="424" t="s">
        <v>35</v>
      </c>
      <c r="B90" s="988"/>
      <c r="C90" s="988"/>
      <c r="D90" s="988"/>
      <c r="E90" s="988"/>
      <c r="F90" s="988"/>
      <c r="G90" s="988"/>
      <c r="H90" s="988"/>
      <c r="I90" s="969"/>
      <c r="J90" s="685">
        <v>421947</v>
      </c>
      <c r="K90" s="686">
        <v>1020950</v>
      </c>
      <c r="L90" s="687"/>
      <c r="M90" s="1284"/>
      <c r="N90" s="688"/>
      <c r="O90" s="659">
        <v>3620</v>
      </c>
      <c r="P90" s="653">
        <f t="shared" si="9"/>
        <v>188.59</v>
      </c>
      <c r="Q90" s="653">
        <v>682711.2</v>
      </c>
      <c r="R90" s="689">
        <v>682711.2</v>
      </c>
      <c r="S90" s="689">
        <v>682711.2</v>
      </c>
      <c r="T90" s="689">
        <v>682711.2</v>
      </c>
      <c r="U90" s="690">
        <v>682711.2</v>
      </c>
      <c r="V90" s="690">
        <v>682711.2</v>
      </c>
      <c r="W90" s="566">
        <v>682711.2</v>
      </c>
      <c r="X90" s="566">
        <v>682711.2</v>
      </c>
      <c r="Y90" s="566">
        <v>682711.2</v>
      </c>
      <c r="Z90" s="566">
        <v>682711.2</v>
      </c>
    </row>
    <row r="91" spans="1:26" s="335" customFormat="1" ht="58.5" customHeight="1">
      <c r="A91" s="424" t="s">
        <v>39</v>
      </c>
      <c r="B91" s="988"/>
      <c r="C91" s="988"/>
      <c r="D91" s="988"/>
      <c r="E91" s="988"/>
      <c r="F91" s="988"/>
      <c r="G91" s="988"/>
      <c r="H91" s="988"/>
      <c r="I91" s="969"/>
      <c r="J91" s="690">
        <v>1508183.92</v>
      </c>
      <c r="K91" s="686">
        <v>3918700</v>
      </c>
      <c r="L91" s="693"/>
      <c r="M91" s="1284"/>
      <c r="N91" s="691"/>
      <c r="O91" s="653">
        <v>1386</v>
      </c>
      <c r="P91" s="653">
        <f t="shared" si="9"/>
        <v>2988.06</v>
      </c>
      <c r="Q91" s="653">
        <v>4141456.9</v>
      </c>
      <c r="R91" s="653">
        <v>4141456.9</v>
      </c>
      <c r="S91" s="653">
        <v>4141456.9</v>
      </c>
      <c r="T91" s="653">
        <v>4141456.9</v>
      </c>
      <c r="U91" s="692">
        <v>2762520</v>
      </c>
      <c r="V91" s="690">
        <v>2762520</v>
      </c>
      <c r="W91" s="566">
        <v>4141456.9</v>
      </c>
      <c r="X91" s="566">
        <v>4141456.9</v>
      </c>
      <c r="Y91" s="566">
        <v>4141456.9</v>
      </c>
      <c r="Z91" s="566">
        <v>4141456.9</v>
      </c>
    </row>
    <row r="92" spans="1:26" s="335" customFormat="1" ht="79.5" customHeight="1">
      <c r="A92" s="424" t="s">
        <v>36</v>
      </c>
      <c r="B92" s="988"/>
      <c r="C92" s="988"/>
      <c r="D92" s="988"/>
      <c r="E92" s="988"/>
      <c r="F92" s="988"/>
      <c r="G92" s="988"/>
      <c r="H92" s="988"/>
      <c r="I92" s="969"/>
      <c r="J92" s="685">
        <v>230261.7</v>
      </c>
      <c r="K92" s="686">
        <v>507600</v>
      </c>
      <c r="L92" s="687"/>
      <c r="M92" s="1284"/>
      <c r="N92" s="688"/>
      <c r="O92" s="653">
        <v>1820</v>
      </c>
      <c r="P92" s="653">
        <f t="shared" si="9"/>
        <v>250</v>
      </c>
      <c r="Q92" s="653">
        <v>455005.2</v>
      </c>
      <c r="R92" s="689">
        <v>455005.2</v>
      </c>
      <c r="S92" s="689">
        <v>455005.2</v>
      </c>
      <c r="T92" s="689">
        <v>455005.2</v>
      </c>
      <c r="U92" s="690">
        <v>54022.5</v>
      </c>
      <c r="V92" s="690">
        <v>54022.5</v>
      </c>
      <c r="W92" s="566">
        <v>455005.2</v>
      </c>
      <c r="X92" s="566">
        <v>455005.2</v>
      </c>
      <c r="Y92" s="566">
        <v>455005.2</v>
      </c>
      <c r="Z92" s="566">
        <v>455005.2</v>
      </c>
    </row>
    <row r="93" spans="1:26" s="335" customFormat="1" ht="54" customHeight="1">
      <c r="A93" s="424" t="s">
        <v>48</v>
      </c>
      <c r="B93" s="988"/>
      <c r="C93" s="988"/>
      <c r="D93" s="988"/>
      <c r="E93" s="988"/>
      <c r="F93" s="988"/>
      <c r="G93" s="988"/>
      <c r="H93" s="988"/>
      <c r="I93" s="969"/>
      <c r="J93" s="685">
        <v>1347600</v>
      </c>
      <c r="K93" s="686">
        <v>2850200</v>
      </c>
      <c r="L93" s="687"/>
      <c r="M93" s="1284"/>
      <c r="N93" s="691"/>
      <c r="O93" s="653">
        <v>1694</v>
      </c>
      <c r="P93" s="653">
        <f t="shared" si="9"/>
        <v>1084.36</v>
      </c>
      <c r="Q93" s="653">
        <v>1836909.4</v>
      </c>
      <c r="R93" s="653">
        <v>1836909.4</v>
      </c>
      <c r="S93" s="653">
        <v>1836909.4</v>
      </c>
      <c r="T93" s="653">
        <v>1836909.4</v>
      </c>
      <c r="U93" s="692">
        <v>1584947</v>
      </c>
      <c r="V93" s="690">
        <v>1584947</v>
      </c>
      <c r="W93" s="566">
        <v>1836909.4</v>
      </c>
      <c r="X93" s="566">
        <v>1836909.4</v>
      </c>
      <c r="Y93" s="566">
        <v>1836909.4</v>
      </c>
      <c r="Z93" s="566">
        <v>1836909.4</v>
      </c>
    </row>
    <row r="94" spans="1:26" s="335" customFormat="1" ht="66" customHeight="1">
      <c r="A94" s="424" t="s">
        <v>56</v>
      </c>
      <c r="B94" s="988"/>
      <c r="C94" s="988"/>
      <c r="D94" s="988"/>
      <c r="E94" s="988"/>
      <c r="F94" s="988"/>
      <c r="G94" s="988"/>
      <c r="H94" s="988"/>
      <c r="I94" s="969"/>
      <c r="J94" s="685">
        <v>424957</v>
      </c>
      <c r="K94" s="686">
        <v>968200</v>
      </c>
      <c r="L94" s="687"/>
      <c r="M94" s="1284"/>
      <c r="N94" s="688"/>
      <c r="O94" s="653">
        <v>4176</v>
      </c>
      <c r="P94" s="653">
        <f t="shared" si="9"/>
        <v>173.91</v>
      </c>
      <c r="Q94" s="653">
        <v>726263.5</v>
      </c>
      <c r="R94" s="689">
        <v>726263.5</v>
      </c>
      <c r="S94" s="689">
        <v>726263.5</v>
      </c>
      <c r="T94" s="689">
        <v>726263.5</v>
      </c>
      <c r="U94" s="690">
        <v>481343.52</v>
      </c>
      <c r="V94" s="690">
        <v>481343.52</v>
      </c>
      <c r="W94" s="566">
        <v>726263.5</v>
      </c>
      <c r="X94" s="566">
        <v>726263.5</v>
      </c>
      <c r="Y94" s="566">
        <v>726263.5</v>
      </c>
      <c r="Z94" s="566">
        <v>726263.5</v>
      </c>
    </row>
    <row r="95" spans="1:26" s="335" customFormat="1" ht="66" customHeight="1">
      <c r="A95" s="424" t="s">
        <v>37</v>
      </c>
      <c r="B95" s="988"/>
      <c r="C95" s="988"/>
      <c r="D95" s="988"/>
      <c r="E95" s="988"/>
      <c r="F95" s="988"/>
      <c r="G95" s="988"/>
      <c r="H95" s="988"/>
      <c r="I95" s="969"/>
      <c r="J95" s="685">
        <v>121865.94</v>
      </c>
      <c r="K95" s="686">
        <v>383350</v>
      </c>
      <c r="L95" s="687"/>
      <c r="M95" s="1284"/>
      <c r="N95" s="691"/>
      <c r="O95" s="653">
        <v>1406</v>
      </c>
      <c r="P95" s="653">
        <f t="shared" si="9"/>
        <v>280.83</v>
      </c>
      <c r="Q95" s="653">
        <v>394849.1</v>
      </c>
      <c r="R95" s="689">
        <v>394849.1</v>
      </c>
      <c r="S95" s="689">
        <v>394849.1</v>
      </c>
      <c r="T95" s="689">
        <v>394849.1</v>
      </c>
      <c r="U95" s="690">
        <v>426302.25</v>
      </c>
      <c r="V95" s="690">
        <v>426302.25</v>
      </c>
      <c r="W95" s="566">
        <v>394849.1</v>
      </c>
      <c r="X95" s="566">
        <v>394849.1</v>
      </c>
      <c r="Y95" s="566">
        <v>394849.1</v>
      </c>
      <c r="Z95" s="566">
        <v>394849.1</v>
      </c>
    </row>
    <row r="96" spans="1:26" s="335" customFormat="1" ht="78" customHeight="1">
      <c r="A96" s="424" t="s">
        <v>57</v>
      </c>
      <c r="B96" s="988"/>
      <c r="C96" s="988"/>
      <c r="D96" s="988"/>
      <c r="E96" s="988"/>
      <c r="F96" s="988"/>
      <c r="G96" s="988"/>
      <c r="H96" s="988"/>
      <c r="I96" s="969"/>
      <c r="J96" s="685">
        <v>212294</v>
      </c>
      <c r="K96" s="686">
        <v>740802.76</v>
      </c>
      <c r="L96" s="687"/>
      <c r="M96" s="1284"/>
      <c r="N96" s="691"/>
      <c r="O96" s="653">
        <v>594.97</v>
      </c>
      <c r="P96" s="653">
        <f t="shared" si="9"/>
        <v>622.1</v>
      </c>
      <c r="Q96" s="653">
        <v>370129.5</v>
      </c>
      <c r="R96" s="689">
        <v>370129.5</v>
      </c>
      <c r="S96" s="689">
        <v>370129.5</v>
      </c>
      <c r="T96" s="689">
        <v>370129.5</v>
      </c>
      <c r="U96" s="690">
        <v>487340.02</v>
      </c>
      <c r="V96" s="690">
        <v>487340.02</v>
      </c>
      <c r="W96" s="566">
        <v>370129.5</v>
      </c>
      <c r="X96" s="566">
        <v>370129.5</v>
      </c>
      <c r="Y96" s="566">
        <v>370129.5</v>
      </c>
      <c r="Z96" s="566">
        <v>370129.5</v>
      </c>
    </row>
    <row r="97" spans="1:26" s="335" customFormat="1" ht="54.75" customHeight="1">
      <c r="A97" s="424" t="s">
        <v>46</v>
      </c>
      <c r="B97" s="988"/>
      <c r="C97" s="988"/>
      <c r="D97" s="988"/>
      <c r="E97" s="988"/>
      <c r="F97" s="988"/>
      <c r="G97" s="988"/>
      <c r="H97" s="988"/>
      <c r="I97" s="969"/>
      <c r="J97" s="685">
        <v>990890</v>
      </c>
      <c r="K97" s="686">
        <v>3506250</v>
      </c>
      <c r="L97" s="687"/>
      <c r="M97" s="1284"/>
      <c r="N97" s="688"/>
      <c r="O97" s="653">
        <v>10050</v>
      </c>
      <c r="P97" s="653">
        <f t="shared" si="9"/>
        <v>198.09</v>
      </c>
      <c r="Q97" s="653">
        <v>1990836</v>
      </c>
      <c r="R97" s="689">
        <v>1990836</v>
      </c>
      <c r="S97" s="689">
        <v>1990836</v>
      </c>
      <c r="T97" s="689">
        <v>1990836</v>
      </c>
      <c r="U97" s="690">
        <v>1103705.43</v>
      </c>
      <c r="V97" s="690">
        <v>1103705.43</v>
      </c>
      <c r="W97" s="566">
        <v>1990836</v>
      </c>
      <c r="X97" s="566">
        <v>1990836</v>
      </c>
      <c r="Y97" s="566">
        <v>1990836</v>
      </c>
      <c r="Z97" s="566">
        <v>1990836</v>
      </c>
    </row>
    <row r="98" spans="1:26" s="335" customFormat="1" ht="51.75" customHeight="1">
      <c r="A98" s="424" t="s">
        <v>38</v>
      </c>
      <c r="B98" s="988"/>
      <c r="C98" s="988"/>
      <c r="D98" s="988"/>
      <c r="E98" s="988"/>
      <c r="F98" s="988"/>
      <c r="G98" s="988"/>
      <c r="H98" s="988"/>
      <c r="I98" s="969"/>
      <c r="J98" s="685">
        <v>254392.75</v>
      </c>
      <c r="K98" s="686">
        <v>668950</v>
      </c>
      <c r="L98" s="687"/>
      <c r="M98" s="1284"/>
      <c r="N98" s="688"/>
      <c r="O98" s="653">
        <v>2653</v>
      </c>
      <c r="P98" s="653">
        <f t="shared" si="9"/>
        <v>251.46</v>
      </c>
      <c r="Q98" s="653">
        <v>667115.3</v>
      </c>
      <c r="R98" s="689">
        <v>667115.3</v>
      </c>
      <c r="S98" s="689">
        <v>667115.3</v>
      </c>
      <c r="T98" s="689">
        <v>667115.3</v>
      </c>
      <c r="U98" s="690">
        <v>677103.09</v>
      </c>
      <c r="V98" s="690">
        <v>677103.09</v>
      </c>
      <c r="W98" s="566">
        <v>667115.3</v>
      </c>
      <c r="X98" s="566">
        <v>667115.3</v>
      </c>
      <c r="Y98" s="566">
        <v>667115.3</v>
      </c>
      <c r="Z98" s="566">
        <v>667115.3</v>
      </c>
    </row>
    <row r="99" spans="1:26" s="335" customFormat="1" ht="54.75" customHeight="1">
      <c r="A99" s="424" t="s">
        <v>40</v>
      </c>
      <c r="B99" s="988"/>
      <c r="C99" s="988"/>
      <c r="D99" s="988"/>
      <c r="E99" s="988"/>
      <c r="F99" s="988"/>
      <c r="G99" s="988"/>
      <c r="H99" s="988"/>
      <c r="I99" s="969"/>
      <c r="J99" s="685">
        <v>69777.32</v>
      </c>
      <c r="K99" s="686">
        <v>271450</v>
      </c>
      <c r="L99" s="687"/>
      <c r="M99" s="1284"/>
      <c r="N99" s="691"/>
      <c r="O99" s="653">
        <v>696</v>
      </c>
      <c r="P99" s="653">
        <f t="shared" si="9"/>
        <v>404.49</v>
      </c>
      <c r="Q99" s="653">
        <v>281527.9</v>
      </c>
      <c r="R99" s="689">
        <v>281527.9</v>
      </c>
      <c r="S99" s="689">
        <v>281527.9</v>
      </c>
      <c r="T99" s="689">
        <v>281527.9</v>
      </c>
      <c r="U99" s="690">
        <v>281527.9</v>
      </c>
      <c r="V99" s="690">
        <v>281527.9</v>
      </c>
      <c r="W99" s="566">
        <v>281527.9</v>
      </c>
      <c r="X99" s="566">
        <v>281527.9</v>
      </c>
      <c r="Y99" s="566">
        <v>281527.9</v>
      </c>
      <c r="Z99" s="566">
        <v>281527.9</v>
      </c>
    </row>
    <row r="100" spans="1:26" s="335" customFormat="1" ht="63.75" customHeight="1">
      <c r="A100" s="424" t="s">
        <v>41</v>
      </c>
      <c r="B100" s="988"/>
      <c r="C100" s="988"/>
      <c r="D100" s="988"/>
      <c r="E100" s="988"/>
      <c r="F100" s="988"/>
      <c r="G100" s="988"/>
      <c r="H100" s="988"/>
      <c r="I100" s="969"/>
      <c r="J100" s="685">
        <v>134276.66</v>
      </c>
      <c r="K100" s="686">
        <v>767700</v>
      </c>
      <c r="L100" s="687"/>
      <c r="M100" s="1284"/>
      <c r="N100" s="688"/>
      <c r="O100" s="653">
        <v>2800</v>
      </c>
      <c r="P100" s="653">
        <f t="shared" si="9"/>
        <v>227.94</v>
      </c>
      <c r="Q100" s="653">
        <v>638230.7</v>
      </c>
      <c r="R100" s="689">
        <v>638230.7</v>
      </c>
      <c r="S100" s="689">
        <v>638230.7</v>
      </c>
      <c r="T100" s="689">
        <v>638230.7</v>
      </c>
      <c r="U100" s="690">
        <v>638230.7</v>
      </c>
      <c r="V100" s="690">
        <v>638230.7</v>
      </c>
      <c r="W100" s="566">
        <v>638230.7</v>
      </c>
      <c r="X100" s="566">
        <v>638230.7</v>
      </c>
      <c r="Y100" s="566">
        <v>638230.7</v>
      </c>
      <c r="Z100" s="566">
        <v>638230.7</v>
      </c>
    </row>
    <row r="101" spans="1:26" s="335" customFormat="1" ht="53.25" customHeight="1">
      <c r="A101" s="424" t="s">
        <v>42</v>
      </c>
      <c r="B101" s="988"/>
      <c r="C101" s="988"/>
      <c r="D101" s="988"/>
      <c r="E101" s="988"/>
      <c r="F101" s="988"/>
      <c r="G101" s="988"/>
      <c r="H101" s="988"/>
      <c r="I101" s="969"/>
      <c r="J101" s="685">
        <v>108008.84</v>
      </c>
      <c r="K101" s="686">
        <v>457350</v>
      </c>
      <c r="L101" s="687"/>
      <c r="M101" s="1284"/>
      <c r="N101" s="688"/>
      <c r="O101" s="653">
        <v>1386</v>
      </c>
      <c r="P101" s="653">
        <f t="shared" si="9"/>
        <v>325.36</v>
      </c>
      <c r="Q101" s="653">
        <v>450943</v>
      </c>
      <c r="R101" s="653">
        <v>450943</v>
      </c>
      <c r="S101" s="653">
        <v>450943</v>
      </c>
      <c r="T101" s="653">
        <v>450943</v>
      </c>
      <c r="U101" s="692">
        <v>269776.75</v>
      </c>
      <c r="V101" s="690">
        <v>269776.75</v>
      </c>
      <c r="W101" s="566">
        <v>450943</v>
      </c>
      <c r="X101" s="566">
        <v>450943</v>
      </c>
      <c r="Y101" s="566">
        <v>450943</v>
      </c>
      <c r="Z101" s="566">
        <v>450943</v>
      </c>
    </row>
    <row r="102" spans="1:26" s="335" customFormat="1" ht="65.25" customHeight="1">
      <c r="A102" s="424" t="s">
        <v>45</v>
      </c>
      <c r="B102" s="988"/>
      <c r="C102" s="988"/>
      <c r="D102" s="988"/>
      <c r="E102" s="988"/>
      <c r="F102" s="988"/>
      <c r="G102" s="988"/>
      <c r="H102" s="988"/>
      <c r="I102" s="969"/>
      <c r="J102" s="685">
        <v>140900</v>
      </c>
      <c r="K102" s="686">
        <v>350450</v>
      </c>
      <c r="L102" s="687"/>
      <c r="M102" s="1284"/>
      <c r="N102" s="688"/>
      <c r="O102" s="653">
        <v>1032</v>
      </c>
      <c r="P102" s="653">
        <f t="shared" si="9"/>
        <v>397.8</v>
      </c>
      <c r="Q102" s="653">
        <v>410525.3</v>
      </c>
      <c r="R102" s="689">
        <v>410525.3</v>
      </c>
      <c r="S102" s="689">
        <v>410525.3</v>
      </c>
      <c r="T102" s="689">
        <v>410525.3</v>
      </c>
      <c r="U102" s="690">
        <v>300000</v>
      </c>
      <c r="V102" s="690">
        <v>300000</v>
      </c>
      <c r="W102" s="566">
        <v>410525.3</v>
      </c>
      <c r="X102" s="566">
        <v>410525.3</v>
      </c>
      <c r="Y102" s="566">
        <v>410525.3</v>
      </c>
      <c r="Z102" s="566">
        <v>410525.3</v>
      </c>
    </row>
    <row r="103" spans="1:26" s="335" customFormat="1" ht="66.75" customHeight="1">
      <c r="A103" s="424" t="s">
        <v>58</v>
      </c>
      <c r="B103" s="988"/>
      <c r="C103" s="988"/>
      <c r="D103" s="988"/>
      <c r="E103" s="988"/>
      <c r="F103" s="988"/>
      <c r="G103" s="988"/>
      <c r="H103" s="988"/>
      <c r="I103" s="969"/>
      <c r="J103" s="685">
        <v>208598.92</v>
      </c>
      <c r="K103" s="686">
        <v>467650</v>
      </c>
      <c r="L103" s="687"/>
      <c r="M103" s="1284"/>
      <c r="N103" s="691"/>
      <c r="O103" s="653">
        <v>232</v>
      </c>
      <c r="P103" s="653">
        <f t="shared" si="9"/>
        <v>1424.86</v>
      </c>
      <c r="Q103" s="653">
        <v>330568.3</v>
      </c>
      <c r="R103" s="689">
        <v>330568.3</v>
      </c>
      <c r="S103" s="689">
        <v>330568.3</v>
      </c>
      <c r="T103" s="689">
        <v>330568.3</v>
      </c>
      <c r="U103" s="690">
        <v>412634.61</v>
      </c>
      <c r="V103" s="690">
        <v>412634.61</v>
      </c>
      <c r="W103" s="566">
        <v>330568.3</v>
      </c>
      <c r="X103" s="566">
        <v>330568.3</v>
      </c>
      <c r="Y103" s="566">
        <v>330568.3</v>
      </c>
      <c r="Z103" s="566">
        <v>330568.3</v>
      </c>
    </row>
    <row r="104" spans="1:26" s="335" customFormat="1" ht="50.25" customHeight="1">
      <c r="A104" s="424" t="s">
        <v>50</v>
      </c>
      <c r="B104" s="988"/>
      <c r="C104" s="988"/>
      <c r="D104" s="988"/>
      <c r="E104" s="988"/>
      <c r="F104" s="988"/>
      <c r="G104" s="988"/>
      <c r="H104" s="988"/>
      <c r="I104" s="969"/>
      <c r="J104" s="685">
        <v>154908.1</v>
      </c>
      <c r="K104" s="686">
        <v>3250600</v>
      </c>
      <c r="L104" s="687"/>
      <c r="M104" s="1284"/>
      <c r="N104" s="688"/>
      <c r="O104" s="653">
        <v>1080</v>
      </c>
      <c r="P104" s="653">
        <f t="shared" si="9"/>
        <v>1734.74</v>
      </c>
      <c r="Q104" s="653">
        <v>1873520</v>
      </c>
      <c r="R104" s="689">
        <v>1873520</v>
      </c>
      <c r="S104" s="689">
        <v>1873520</v>
      </c>
      <c r="T104" s="689">
        <v>1873520</v>
      </c>
      <c r="U104" s="690">
        <v>1726700.7</v>
      </c>
      <c r="V104" s="690">
        <v>1726700.7</v>
      </c>
      <c r="W104" s="566">
        <v>1873520</v>
      </c>
      <c r="X104" s="566">
        <v>1873520</v>
      </c>
      <c r="Y104" s="566">
        <v>1873520</v>
      </c>
      <c r="Z104" s="566">
        <v>1873520</v>
      </c>
    </row>
    <row r="105" spans="1:26" s="335" customFormat="1" ht="50.25" customHeight="1">
      <c r="A105" s="424" t="s">
        <v>49</v>
      </c>
      <c r="B105" s="988"/>
      <c r="C105" s="988"/>
      <c r="D105" s="988"/>
      <c r="E105" s="988"/>
      <c r="F105" s="988"/>
      <c r="G105" s="988"/>
      <c r="H105" s="988"/>
      <c r="I105" s="969"/>
      <c r="J105" s="685">
        <v>195282</v>
      </c>
      <c r="K105" s="686">
        <v>2513600</v>
      </c>
      <c r="L105" s="687"/>
      <c r="M105" s="1284"/>
      <c r="N105" s="688"/>
      <c r="O105" s="653">
        <v>3396</v>
      </c>
      <c r="P105" s="653">
        <f t="shared" si="9"/>
        <v>1871.02</v>
      </c>
      <c r="Q105" s="689">
        <v>6354000</v>
      </c>
      <c r="R105" s="689">
        <v>6354000</v>
      </c>
      <c r="S105" s="689">
        <v>6354000</v>
      </c>
      <c r="T105" s="689">
        <v>6354000</v>
      </c>
      <c r="U105" s="690">
        <v>4768874.56</v>
      </c>
      <c r="V105" s="690">
        <v>4768874.56</v>
      </c>
      <c r="W105" s="566">
        <v>6354000</v>
      </c>
      <c r="X105" s="566">
        <v>6354000</v>
      </c>
      <c r="Y105" s="566">
        <v>6354000</v>
      </c>
      <c r="Z105" s="566">
        <v>6354000</v>
      </c>
    </row>
    <row r="106" spans="1:26" s="335" customFormat="1" ht="50.25" customHeight="1">
      <c r="A106" s="424" t="s">
        <v>51</v>
      </c>
      <c r="B106" s="988"/>
      <c r="C106" s="988"/>
      <c r="D106" s="988"/>
      <c r="E106" s="988"/>
      <c r="F106" s="988"/>
      <c r="G106" s="988"/>
      <c r="H106" s="988"/>
      <c r="I106" s="969"/>
      <c r="J106" s="685">
        <v>134362</v>
      </c>
      <c r="K106" s="686">
        <v>4375950</v>
      </c>
      <c r="L106" s="567"/>
      <c r="M106" s="1284"/>
      <c r="N106" s="654"/>
      <c r="O106" s="653">
        <v>389</v>
      </c>
      <c r="P106" s="653">
        <f t="shared" si="9"/>
        <v>2340.06</v>
      </c>
      <c r="Q106" s="653">
        <v>910285.2</v>
      </c>
      <c r="R106" s="653">
        <v>910285.2</v>
      </c>
      <c r="S106" s="653">
        <v>910285.2</v>
      </c>
      <c r="T106" s="653">
        <v>910285.2</v>
      </c>
      <c r="U106" s="692">
        <v>749813.31</v>
      </c>
      <c r="V106" s="690">
        <v>749813.31</v>
      </c>
      <c r="W106" s="566">
        <v>910285.2</v>
      </c>
      <c r="X106" s="566">
        <v>910285.2</v>
      </c>
      <c r="Y106" s="566">
        <v>910285.2</v>
      </c>
      <c r="Z106" s="566">
        <v>910285.2</v>
      </c>
    </row>
    <row r="107" spans="1:26" s="335" customFormat="1" ht="109.5" customHeight="1">
      <c r="A107" s="424" t="s">
        <v>59</v>
      </c>
      <c r="B107" s="988"/>
      <c r="C107" s="988"/>
      <c r="D107" s="988"/>
      <c r="E107" s="988"/>
      <c r="F107" s="988"/>
      <c r="G107" s="988"/>
      <c r="H107" s="988"/>
      <c r="I107" s="969"/>
      <c r="J107" s="685"/>
      <c r="K107" s="686"/>
      <c r="L107" s="567"/>
      <c r="M107" s="1285"/>
      <c r="N107" s="654"/>
      <c r="O107" s="653"/>
      <c r="P107" s="653"/>
      <c r="Q107" s="653"/>
      <c r="R107" s="653"/>
      <c r="S107" s="653"/>
      <c r="T107" s="653"/>
      <c r="U107" s="692"/>
      <c r="V107" s="690"/>
      <c r="W107" s="566">
        <v>242195</v>
      </c>
      <c r="X107" s="566">
        <v>242195</v>
      </c>
      <c r="Y107" s="566">
        <v>781795</v>
      </c>
      <c r="Z107" s="566">
        <v>781795</v>
      </c>
    </row>
    <row r="108" spans="1:26" ht="287.25" customHeight="1">
      <c r="A108" s="96" t="s">
        <v>605</v>
      </c>
      <c r="B108" s="411" t="s">
        <v>6</v>
      </c>
      <c r="C108" s="411" t="s">
        <v>20</v>
      </c>
      <c r="D108" s="411" t="s">
        <v>405</v>
      </c>
      <c r="E108" s="411" t="s">
        <v>8</v>
      </c>
      <c r="F108" s="411" t="s">
        <v>409</v>
      </c>
      <c r="G108" s="411" t="s">
        <v>426</v>
      </c>
      <c r="H108" s="411" t="s">
        <v>9</v>
      </c>
      <c r="I108" s="77" t="s">
        <v>407</v>
      </c>
      <c r="J108" s="32">
        <f>SUM(J110:J138)</f>
        <v>1371105.53</v>
      </c>
      <c r="K108" s="32">
        <f>SUM(K110:K138)</f>
        <v>1934039.23</v>
      </c>
      <c r="L108" s="97" t="s">
        <v>19</v>
      </c>
      <c r="M108" s="98"/>
      <c r="N108" s="274"/>
      <c r="O108" s="99"/>
      <c r="P108" s="99"/>
      <c r="Q108" s="32">
        <f>SUM(Q110:Q138)</f>
        <v>2700765.9999999995</v>
      </c>
      <c r="R108" s="32">
        <f>SUM(R110:R138)</f>
        <v>2700765.9999999995</v>
      </c>
      <c r="S108" s="32">
        <f>SUM(S110:S138)</f>
        <v>2700765.9999999995</v>
      </c>
      <c r="T108" s="32">
        <f>SUM(T110:T138)</f>
        <v>2700765.9999999995</v>
      </c>
      <c r="U108" s="32">
        <v>2068527.4699999993</v>
      </c>
      <c r="V108" s="32">
        <v>2068527.4699999993</v>
      </c>
      <c r="W108" s="32">
        <v>1934039</v>
      </c>
      <c r="X108" s="32">
        <v>1934039</v>
      </c>
      <c r="Y108" s="32">
        <v>1934039</v>
      </c>
      <c r="Z108" s="32">
        <v>1934039</v>
      </c>
    </row>
    <row r="109" spans="1:26" s="335" customFormat="1" ht="69" customHeight="1">
      <c r="A109" s="424" t="s">
        <v>476</v>
      </c>
      <c r="B109" s="1274"/>
      <c r="C109" s="1275"/>
      <c r="D109" s="1275"/>
      <c r="E109" s="1275"/>
      <c r="F109" s="1275"/>
      <c r="G109" s="1275"/>
      <c r="H109" s="1276"/>
      <c r="I109" s="1110" t="s">
        <v>595</v>
      </c>
      <c r="J109" s="420"/>
      <c r="K109" s="420"/>
      <c r="L109" s="421"/>
      <c r="M109" s="1107"/>
      <c r="N109" s="422"/>
      <c r="O109" s="423"/>
      <c r="P109" s="423"/>
      <c r="Q109" s="420"/>
      <c r="R109" s="420"/>
      <c r="S109" s="420"/>
      <c r="T109" s="420"/>
      <c r="U109" s="566">
        <v>50750.4</v>
      </c>
      <c r="V109" s="566">
        <v>50750.4</v>
      </c>
      <c r="W109" s="566">
        <v>0</v>
      </c>
      <c r="X109" s="566">
        <v>0</v>
      </c>
      <c r="Y109" s="566">
        <v>0</v>
      </c>
      <c r="Z109" s="566">
        <v>0</v>
      </c>
    </row>
    <row r="110" spans="1:26" s="335" customFormat="1" ht="45.75" customHeight="1">
      <c r="A110" s="694" t="s">
        <v>53</v>
      </c>
      <c r="B110" s="1277"/>
      <c r="C110" s="1278"/>
      <c r="D110" s="1278"/>
      <c r="E110" s="1278"/>
      <c r="F110" s="1278"/>
      <c r="G110" s="1278"/>
      <c r="H110" s="1279"/>
      <c r="I110" s="1111"/>
      <c r="J110" s="582">
        <v>29443.52</v>
      </c>
      <c r="K110" s="695">
        <v>44165.28</v>
      </c>
      <c r="L110" s="696"/>
      <c r="M110" s="1108"/>
      <c r="N110" s="688"/>
      <c r="O110" s="377">
        <v>12</v>
      </c>
      <c r="P110" s="653">
        <f aca="true" t="shared" si="10" ref="P110:P138">ROUND(Q110/O110,2)</f>
        <v>3680.44</v>
      </c>
      <c r="Q110" s="377">
        <v>44165.28</v>
      </c>
      <c r="R110" s="697">
        <v>44165.28</v>
      </c>
      <c r="S110" s="697">
        <v>44165.28</v>
      </c>
      <c r="T110" s="697">
        <v>44165.28</v>
      </c>
      <c r="U110" s="692">
        <v>44165</v>
      </c>
      <c r="V110" s="692">
        <v>44165</v>
      </c>
      <c r="W110" s="690">
        <v>31647</v>
      </c>
      <c r="X110" s="690">
        <v>31647</v>
      </c>
      <c r="Y110" s="690">
        <v>31647</v>
      </c>
      <c r="Z110" s="566">
        <v>31647</v>
      </c>
    </row>
    <row r="111" spans="1:26" s="335" customFormat="1" ht="40.5" customHeight="1">
      <c r="A111" s="424" t="s">
        <v>25</v>
      </c>
      <c r="B111" s="1277"/>
      <c r="C111" s="1278"/>
      <c r="D111" s="1278"/>
      <c r="E111" s="1278"/>
      <c r="F111" s="1278"/>
      <c r="G111" s="1278"/>
      <c r="H111" s="1279"/>
      <c r="I111" s="1111"/>
      <c r="J111" s="582">
        <v>0</v>
      </c>
      <c r="K111" s="695">
        <v>34176.72</v>
      </c>
      <c r="L111" s="696"/>
      <c r="M111" s="1108"/>
      <c r="N111" s="688"/>
      <c r="O111" s="377">
        <v>12</v>
      </c>
      <c r="P111" s="653">
        <f t="shared" si="10"/>
        <v>2841.67</v>
      </c>
      <c r="Q111" s="377">
        <v>34100</v>
      </c>
      <c r="R111" s="697">
        <v>34100</v>
      </c>
      <c r="S111" s="697">
        <v>34100</v>
      </c>
      <c r="T111" s="697">
        <v>34100</v>
      </c>
      <c r="U111" s="692">
        <v>60481.2</v>
      </c>
      <c r="V111" s="692">
        <v>60481.2</v>
      </c>
      <c r="W111" s="690">
        <v>24420</v>
      </c>
      <c r="X111" s="690">
        <v>24420</v>
      </c>
      <c r="Y111" s="690">
        <v>24420</v>
      </c>
      <c r="Z111" s="566">
        <v>24420</v>
      </c>
    </row>
    <row r="112" spans="1:26" s="335" customFormat="1" ht="48" customHeight="1">
      <c r="A112" s="424" t="s">
        <v>26</v>
      </c>
      <c r="B112" s="1277"/>
      <c r="C112" s="1278"/>
      <c r="D112" s="1278"/>
      <c r="E112" s="1278"/>
      <c r="F112" s="1278"/>
      <c r="G112" s="1278"/>
      <c r="H112" s="1279"/>
      <c r="I112" s="1111"/>
      <c r="J112" s="582">
        <v>0</v>
      </c>
      <c r="K112" s="695">
        <v>0</v>
      </c>
      <c r="L112" s="696"/>
      <c r="M112" s="1108"/>
      <c r="N112" s="688"/>
      <c r="O112" s="377">
        <v>12</v>
      </c>
      <c r="P112" s="653">
        <f t="shared" si="10"/>
        <v>3033.5</v>
      </c>
      <c r="Q112" s="377">
        <v>36402</v>
      </c>
      <c r="R112" s="697">
        <v>36402</v>
      </c>
      <c r="S112" s="697">
        <v>36402</v>
      </c>
      <c r="T112" s="697">
        <v>36402</v>
      </c>
      <c r="U112" s="692">
        <v>37640</v>
      </c>
      <c r="V112" s="692">
        <v>37640</v>
      </c>
      <c r="W112" s="690">
        <v>26067</v>
      </c>
      <c r="X112" s="690">
        <v>26067</v>
      </c>
      <c r="Y112" s="690">
        <v>26067</v>
      </c>
      <c r="Z112" s="566">
        <v>26067</v>
      </c>
    </row>
    <row r="113" spans="1:26" s="335" customFormat="1" ht="83.25" customHeight="1">
      <c r="A113" s="694" t="s">
        <v>411</v>
      </c>
      <c r="B113" s="1277"/>
      <c r="C113" s="1278"/>
      <c r="D113" s="1278"/>
      <c r="E113" s="1278"/>
      <c r="F113" s="1278"/>
      <c r="G113" s="1278"/>
      <c r="H113" s="1279"/>
      <c r="I113" s="1111"/>
      <c r="J113" s="582">
        <v>45913.59</v>
      </c>
      <c r="K113" s="695">
        <v>61218.12</v>
      </c>
      <c r="L113" s="696"/>
      <c r="M113" s="1108"/>
      <c r="N113" s="688"/>
      <c r="O113" s="377">
        <v>12</v>
      </c>
      <c r="P113" s="653">
        <f t="shared" si="10"/>
        <v>53457.43</v>
      </c>
      <c r="Q113" s="377">
        <v>641489.2</v>
      </c>
      <c r="R113" s="697">
        <v>641489.2</v>
      </c>
      <c r="S113" s="697">
        <v>641489.2</v>
      </c>
      <c r="T113" s="697">
        <v>641489.2</v>
      </c>
      <c r="U113" s="692">
        <v>90634.68</v>
      </c>
      <c r="V113" s="692">
        <v>90634.68</v>
      </c>
      <c r="W113" s="690">
        <v>459371</v>
      </c>
      <c r="X113" s="690">
        <v>459371</v>
      </c>
      <c r="Y113" s="690">
        <v>459371</v>
      </c>
      <c r="Z113" s="566">
        <v>459371</v>
      </c>
    </row>
    <row r="114" spans="1:26" s="335" customFormat="1" ht="45.75" customHeight="1">
      <c r="A114" s="694" t="s">
        <v>21</v>
      </c>
      <c r="B114" s="1277"/>
      <c r="C114" s="1278"/>
      <c r="D114" s="1278"/>
      <c r="E114" s="1278"/>
      <c r="F114" s="1278"/>
      <c r="G114" s="1278"/>
      <c r="H114" s="1279"/>
      <c r="I114" s="1111"/>
      <c r="J114" s="582">
        <v>210298.32</v>
      </c>
      <c r="K114" s="695">
        <v>210298.32</v>
      </c>
      <c r="L114" s="696"/>
      <c r="M114" s="1108"/>
      <c r="N114" s="688"/>
      <c r="O114" s="377">
        <v>12</v>
      </c>
      <c r="P114" s="653">
        <f t="shared" si="10"/>
        <v>17524.86</v>
      </c>
      <c r="Q114" s="377">
        <v>210298.32</v>
      </c>
      <c r="R114" s="697">
        <v>210298.32</v>
      </c>
      <c r="S114" s="698">
        <v>210298.32</v>
      </c>
      <c r="T114" s="698">
        <v>210298.32</v>
      </c>
      <c r="U114" s="699">
        <v>193690.2</v>
      </c>
      <c r="V114" s="692">
        <v>193690.2</v>
      </c>
      <c r="W114" s="690">
        <v>150594</v>
      </c>
      <c r="X114" s="690">
        <v>150594</v>
      </c>
      <c r="Y114" s="690">
        <v>150594</v>
      </c>
      <c r="Z114" s="566">
        <v>150594</v>
      </c>
    </row>
    <row r="115" spans="1:26" s="335" customFormat="1" ht="42" customHeight="1">
      <c r="A115" s="694" t="s">
        <v>22</v>
      </c>
      <c r="B115" s="1277"/>
      <c r="C115" s="1278"/>
      <c r="D115" s="1278"/>
      <c r="E115" s="1278"/>
      <c r="F115" s="1278"/>
      <c r="G115" s="1278"/>
      <c r="H115" s="1279"/>
      <c r="I115" s="1111"/>
      <c r="J115" s="582">
        <v>174103.65</v>
      </c>
      <c r="K115" s="695">
        <v>232138.2</v>
      </c>
      <c r="L115" s="700"/>
      <c r="M115" s="1108"/>
      <c r="N115" s="688"/>
      <c r="O115" s="377">
        <v>12</v>
      </c>
      <c r="P115" s="653">
        <f t="shared" si="10"/>
        <v>19583.33</v>
      </c>
      <c r="Q115" s="377">
        <v>235000</v>
      </c>
      <c r="R115" s="697">
        <v>235000</v>
      </c>
      <c r="S115" s="698">
        <v>235000</v>
      </c>
      <c r="T115" s="698">
        <v>235000</v>
      </c>
      <c r="U115" s="699">
        <v>202200</v>
      </c>
      <c r="V115" s="692">
        <v>202200</v>
      </c>
      <c r="W115" s="690">
        <v>168283</v>
      </c>
      <c r="X115" s="690">
        <v>168283</v>
      </c>
      <c r="Y115" s="690">
        <v>168283</v>
      </c>
      <c r="Z115" s="566">
        <v>168283</v>
      </c>
    </row>
    <row r="116" spans="1:26" s="335" customFormat="1" ht="48" customHeight="1">
      <c r="A116" s="694" t="s">
        <v>23</v>
      </c>
      <c r="B116" s="1277"/>
      <c r="C116" s="1278"/>
      <c r="D116" s="1278"/>
      <c r="E116" s="1278"/>
      <c r="F116" s="1278"/>
      <c r="G116" s="1278"/>
      <c r="H116" s="1279"/>
      <c r="I116" s="1111"/>
      <c r="J116" s="582">
        <v>174682.44</v>
      </c>
      <c r="K116" s="695">
        <v>174682.52</v>
      </c>
      <c r="L116" s="700"/>
      <c r="M116" s="1108"/>
      <c r="N116" s="688"/>
      <c r="O116" s="377">
        <v>12</v>
      </c>
      <c r="P116" s="653">
        <f t="shared" si="10"/>
        <v>16012.52</v>
      </c>
      <c r="Q116" s="697">
        <v>192150.27</v>
      </c>
      <c r="R116" s="697">
        <v>192150.27</v>
      </c>
      <c r="S116" s="697">
        <v>192150.27</v>
      </c>
      <c r="T116" s="697">
        <v>192150.27</v>
      </c>
      <c r="U116" s="692">
        <v>170950.2</v>
      </c>
      <c r="V116" s="692">
        <v>170950.2</v>
      </c>
      <c r="W116" s="690">
        <v>137599</v>
      </c>
      <c r="X116" s="690">
        <v>137599</v>
      </c>
      <c r="Y116" s="690">
        <v>137599</v>
      </c>
      <c r="Z116" s="566">
        <v>137599</v>
      </c>
    </row>
    <row r="117" spans="1:26" s="335" customFormat="1" ht="42" customHeight="1">
      <c r="A117" s="694" t="s">
        <v>54</v>
      </c>
      <c r="B117" s="1277"/>
      <c r="C117" s="1278"/>
      <c r="D117" s="1278"/>
      <c r="E117" s="1278"/>
      <c r="F117" s="1278"/>
      <c r="G117" s="1278"/>
      <c r="H117" s="1279"/>
      <c r="I117" s="1111"/>
      <c r="J117" s="582">
        <v>2848.06</v>
      </c>
      <c r="K117" s="695">
        <v>34176.72</v>
      </c>
      <c r="L117" s="700"/>
      <c r="M117" s="1108"/>
      <c r="N117" s="688"/>
      <c r="O117" s="377">
        <v>12</v>
      </c>
      <c r="P117" s="653">
        <f t="shared" si="10"/>
        <v>2848.06</v>
      </c>
      <c r="Q117" s="377">
        <v>34176.7</v>
      </c>
      <c r="R117" s="697">
        <v>34176.7</v>
      </c>
      <c r="S117" s="698">
        <v>34176.7</v>
      </c>
      <c r="T117" s="698">
        <v>34176.7</v>
      </c>
      <c r="U117" s="699">
        <v>37020</v>
      </c>
      <c r="V117" s="692">
        <v>37020</v>
      </c>
      <c r="W117" s="690">
        <v>24474</v>
      </c>
      <c r="X117" s="690">
        <v>24474</v>
      </c>
      <c r="Y117" s="690">
        <v>24474</v>
      </c>
      <c r="Z117" s="566">
        <v>24474</v>
      </c>
    </row>
    <row r="118" spans="1:26" s="335" customFormat="1" ht="63" customHeight="1">
      <c r="A118" s="694" t="s">
        <v>30</v>
      </c>
      <c r="B118" s="1277"/>
      <c r="C118" s="1278"/>
      <c r="D118" s="1278"/>
      <c r="E118" s="1278"/>
      <c r="F118" s="1278"/>
      <c r="G118" s="1278"/>
      <c r="H118" s="1279"/>
      <c r="I118" s="1111"/>
      <c r="J118" s="582">
        <v>0</v>
      </c>
      <c r="K118" s="695">
        <v>25694.4</v>
      </c>
      <c r="L118" s="696"/>
      <c r="M118" s="1108"/>
      <c r="N118" s="688"/>
      <c r="O118" s="377">
        <v>12</v>
      </c>
      <c r="P118" s="653">
        <f t="shared" si="10"/>
        <v>2141.2</v>
      </c>
      <c r="Q118" s="377">
        <v>25694.4</v>
      </c>
      <c r="R118" s="697">
        <v>25694.4</v>
      </c>
      <c r="S118" s="697">
        <v>25694.4</v>
      </c>
      <c r="T118" s="697">
        <v>25694.4</v>
      </c>
      <c r="U118" s="692">
        <v>23196</v>
      </c>
      <c r="V118" s="692">
        <v>23196</v>
      </c>
      <c r="W118" s="690">
        <v>18400</v>
      </c>
      <c r="X118" s="690">
        <v>18400</v>
      </c>
      <c r="Y118" s="690">
        <v>18400</v>
      </c>
      <c r="Z118" s="566">
        <v>18400</v>
      </c>
    </row>
    <row r="119" spans="1:26" s="335" customFormat="1" ht="45" customHeight="1">
      <c r="A119" s="694" t="s">
        <v>31</v>
      </c>
      <c r="B119" s="1277"/>
      <c r="C119" s="1278"/>
      <c r="D119" s="1278"/>
      <c r="E119" s="1278"/>
      <c r="F119" s="1278"/>
      <c r="G119" s="1278"/>
      <c r="H119" s="1279"/>
      <c r="I119" s="1111"/>
      <c r="J119" s="582">
        <v>10713.5</v>
      </c>
      <c r="K119" s="695">
        <v>10713.36</v>
      </c>
      <c r="L119" s="565"/>
      <c r="M119" s="1108"/>
      <c r="N119" s="688"/>
      <c r="O119" s="377">
        <v>12</v>
      </c>
      <c r="P119" s="653">
        <f t="shared" si="10"/>
        <v>892.78</v>
      </c>
      <c r="Q119" s="377">
        <v>10713.36</v>
      </c>
      <c r="R119" s="697">
        <v>10713.36</v>
      </c>
      <c r="S119" s="697">
        <v>10713.36</v>
      </c>
      <c r="T119" s="697">
        <v>10713.36</v>
      </c>
      <c r="U119" s="692">
        <v>11327.65</v>
      </c>
      <c r="V119" s="692">
        <v>11327.65</v>
      </c>
      <c r="W119" s="690">
        <v>7672</v>
      </c>
      <c r="X119" s="690">
        <v>7672</v>
      </c>
      <c r="Y119" s="690">
        <v>7672</v>
      </c>
      <c r="Z119" s="566">
        <v>7672</v>
      </c>
    </row>
    <row r="120" spans="1:26" s="335" customFormat="1" ht="63.75" customHeight="1">
      <c r="A120" s="694" t="s">
        <v>55</v>
      </c>
      <c r="B120" s="1277"/>
      <c r="C120" s="1278"/>
      <c r="D120" s="1278"/>
      <c r="E120" s="1278"/>
      <c r="F120" s="1278"/>
      <c r="G120" s="1278"/>
      <c r="H120" s="1279"/>
      <c r="I120" s="1111"/>
      <c r="J120" s="582">
        <v>2848.07</v>
      </c>
      <c r="K120" s="695">
        <v>34176.84</v>
      </c>
      <c r="L120" s="700"/>
      <c r="M120" s="1108"/>
      <c r="N120" s="688"/>
      <c r="O120" s="377">
        <v>12</v>
      </c>
      <c r="P120" s="653">
        <f t="shared" si="10"/>
        <v>2820.22</v>
      </c>
      <c r="Q120" s="377">
        <v>33842.64</v>
      </c>
      <c r="R120" s="697">
        <v>33842.64</v>
      </c>
      <c r="S120" s="698">
        <v>33842.64</v>
      </c>
      <c r="T120" s="698">
        <v>33842.64</v>
      </c>
      <c r="U120" s="699">
        <v>33843</v>
      </c>
      <c r="V120" s="692">
        <v>33843</v>
      </c>
      <c r="W120" s="690">
        <v>24235</v>
      </c>
      <c r="X120" s="690">
        <v>24235</v>
      </c>
      <c r="Y120" s="690">
        <v>24235</v>
      </c>
      <c r="Z120" s="566">
        <v>24235</v>
      </c>
    </row>
    <row r="121" spans="1:26" s="335" customFormat="1" ht="63" customHeight="1">
      <c r="A121" s="694" t="s">
        <v>33</v>
      </c>
      <c r="B121" s="1277"/>
      <c r="C121" s="1278"/>
      <c r="D121" s="1278"/>
      <c r="E121" s="1278"/>
      <c r="F121" s="1278"/>
      <c r="G121" s="1278"/>
      <c r="H121" s="1279"/>
      <c r="I121" s="1111"/>
      <c r="J121" s="582">
        <v>3138.58</v>
      </c>
      <c r="K121" s="695">
        <v>18831.48</v>
      </c>
      <c r="L121" s="701"/>
      <c r="M121" s="1108"/>
      <c r="N121" s="688"/>
      <c r="O121" s="377">
        <v>12</v>
      </c>
      <c r="P121" s="653">
        <f t="shared" si="10"/>
        <v>1569.29</v>
      </c>
      <c r="Q121" s="377">
        <v>18831.48</v>
      </c>
      <c r="R121" s="697">
        <v>18831.48</v>
      </c>
      <c r="S121" s="698">
        <v>18831.48</v>
      </c>
      <c r="T121" s="698">
        <v>18831.48</v>
      </c>
      <c r="U121" s="699">
        <v>16275</v>
      </c>
      <c r="V121" s="692">
        <v>16275</v>
      </c>
      <c r="W121" s="690">
        <v>13485</v>
      </c>
      <c r="X121" s="690">
        <v>13485</v>
      </c>
      <c r="Y121" s="690">
        <v>13485</v>
      </c>
      <c r="Z121" s="566">
        <v>13485</v>
      </c>
    </row>
    <row r="122" spans="1:26" s="335" customFormat="1" ht="72" customHeight="1">
      <c r="A122" s="694" t="s">
        <v>34</v>
      </c>
      <c r="B122" s="1277"/>
      <c r="C122" s="1278"/>
      <c r="D122" s="1278"/>
      <c r="E122" s="1278"/>
      <c r="F122" s="1278"/>
      <c r="G122" s="1278"/>
      <c r="H122" s="1279"/>
      <c r="I122" s="1111"/>
      <c r="J122" s="582">
        <v>6548.4</v>
      </c>
      <c r="K122" s="695">
        <v>6548.4</v>
      </c>
      <c r="L122" s="696"/>
      <c r="M122" s="1108"/>
      <c r="N122" s="688"/>
      <c r="O122" s="377">
        <v>12</v>
      </c>
      <c r="P122" s="653">
        <f t="shared" si="10"/>
        <v>545.7</v>
      </c>
      <c r="Q122" s="377">
        <v>6548.4</v>
      </c>
      <c r="R122" s="697">
        <v>6548.4</v>
      </c>
      <c r="S122" s="697">
        <v>6548.4</v>
      </c>
      <c r="T122" s="697">
        <v>6548.4</v>
      </c>
      <c r="U122" s="692">
        <v>12684</v>
      </c>
      <c r="V122" s="692">
        <v>12684</v>
      </c>
      <c r="W122" s="690">
        <v>4689</v>
      </c>
      <c r="X122" s="690">
        <v>4689</v>
      </c>
      <c r="Y122" s="690">
        <v>4689</v>
      </c>
      <c r="Z122" s="566">
        <v>4689</v>
      </c>
    </row>
    <row r="123" spans="1:26" s="335" customFormat="1" ht="40.5">
      <c r="A123" s="694" t="s">
        <v>39</v>
      </c>
      <c r="B123" s="1277"/>
      <c r="C123" s="1278"/>
      <c r="D123" s="1278"/>
      <c r="E123" s="1278"/>
      <c r="F123" s="1278"/>
      <c r="G123" s="1278"/>
      <c r="H123" s="1279"/>
      <c r="I123" s="1111"/>
      <c r="J123" s="699">
        <v>237874.56</v>
      </c>
      <c r="K123" s="695">
        <v>237874.56</v>
      </c>
      <c r="L123" s="696"/>
      <c r="M123" s="1108"/>
      <c r="N123" s="688"/>
      <c r="O123" s="702">
        <v>12</v>
      </c>
      <c r="P123" s="653">
        <f t="shared" si="10"/>
        <v>19822.88</v>
      </c>
      <c r="Q123" s="702">
        <v>237874.56</v>
      </c>
      <c r="R123" s="698">
        <v>237874.56</v>
      </c>
      <c r="S123" s="698">
        <v>237874.56</v>
      </c>
      <c r="T123" s="698">
        <v>237874.56</v>
      </c>
      <c r="U123" s="699">
        <v>218600.4</v>
      </c>
      <c r="V123" s="692">
        <v>218600.4</v>
      </c>
      <c r="W123" s="690">
        <v>170342</v>
      </c>
      <c r="X123" s="690">
        <v>170342</v>
      </c>
      <c r="Y123" s="690">
        <v>170342</v>
      </c>
      <c r="Z123" s="566">
        <v>170342</v>
      </c>
    </row>
    <row r="124" spans="1:26" s="335" customFormat="1" ht="76.5" customHeight="1">
      <c r="A124" s="694" t="s">
        <v>36</v>
      </c>
      <c r="B124" s="1277"/>
      <c r="C124" s="1278"/>
      <c r="D124" s="1278"/>
      <c r="E124" s="1278"/>
      <c r="F124" s="1278"/>
      <c r="G124" s="1278"/>
      <c r="H124" s="1279"/>
      <c r="I124" s="1111"/>
      <c r="J124" s="582">
        <v>0</v>
      </c>
      <c r="K124" s="695">
        <v>33771.8</v>
      </c>
      <c r="L124" s="696"/>
      <c r="M124" s="1108"/>
      <c r="N124" s="688"/>
      <c r="O124" s="377">
        <v>12</v>
      </c>
      <c r="P124" s="653">
        <f t="shared" si="10"/>
        <v>2814.32</v>
      </c>
      <c r="Q124" s="377">
        <v>33771.8</v>
      </c>
      <c r="R124" s="697">
        <v>33771.8</v>
      </c>
      <c r="S124" s="698">
        <v>33771.8</v>
      </c>
      <c r="T124" s="698">
        <v>33771.8</v>
      </c>
      <c r="U124" s="699">
        <v>32550</v>
      </c>
      <c r="V124" s="692">
        <v>32550</v>
      </c>
      <c r="W124" s="690">
        <v>24184</v>
      </c>
      <c r="X124" s="690">
        <v>24184</v>
      </c>
      <c r="Y124" s="690">
        <v>24184</v>
      </c>
      <c r="Z124" s="566">
        <v>24184</v>
      </c>
    </row>
    <row r="125" spans="1:26" s="335" customFormat="1" ht="61.5" customHeight="1">
      <c r="A125" s="694" t="s">
        <v>48</v>
      </c>
      <c r="B125" s="1277"/>
      <c r="C125" s="1278"/>
      <c r="D125" s="1278"/>
      <c r="E125" s="1278"/>
      <c r="F125" s="1278"/>
      <c r="G125" s="1278"/>
      <c r="H125" s="1279"/>
      <c r="I125" s="1111"/>
      <c r="J125" s="582">
        <v>244872.6</v>
      </c>
      <c r="K125" s="695">
        <v>244872.6</v>
      </c>
      <c r="L125" s="703"/>
      <c r="M125" s="1109"/>
      <c r="N125" s="688"/>
      <c r="O125" s="377">
        <v>12</v>
      </c>
      <c r="P125" s="653">
        <f t="shared" si="10"/>
        <v>20406.05</v>
      </c>
      <c r="Q125" s="377">
        <v>244872.6</v>
      </c>
      <c r="R125" s="697">
        <v>244872.6</v>
      </c>
      <c r="S125" s="698">
        <v>244872.6</v>
      </c>
      <c r="T125" s="698">
        <v>244872.6</v>
      </c>
      <c r="U125" s="699">
        <v>235321.2</v>
      </c>
      <c r="V125" s="692">
        <v>235321.2</v>
      </c>
      <c r="W125" s="690">
        <v>175353</v>
      </c>
      <c r="X125" s="690">
        <v>175353</v>
      </c>
      <c r="Y125" s="690">
        <v>175353</v>
      </c>
      <c r="Z125" s="566">
        <v>175353</v>
      </c>
    </row>
    <row r="126" spans="1:26" s="335" customFormat="1" ht="86.25" customHeight="1">
      <c r="A126" s="694" t="s">
        <v>57</v>
      </c>
      <c r="B126" s="1277"/>
      <c r="C126" s="1278"/>
      <c r="D126" s="1278"/>
      <c r="E126" s="1278"/>
      <c r="F126" s="1278"/>
      <c r="G126" s="1278"/>
      <c r="H126" s="1279"/>
      <c r="I126" s="1111"/>
      <c r="J126" s="582">
        <v>50328</v>
      </c>
      <c r="K126" s="695">
        <v>50328</v>
      </c>
      <c r="L126" s="700"/>
      <c r="M126" s="1270"/>
      <c r="N126" s="688"/>
      <c r="O126" s="377">
        <v>12</v>
      </c>
      <c r="P126" s="653">
        <f t="shared" si="10"/>
        <v>4194</v>
      </c>
      <c r="Q126" s="377">
        <v>50328</v>
      </c>
      <c r="R126" s="697">
        <v>50328</v>
      </c>
      <c r="S126" s="698">
        <v>50328</v>
      </c>
      <c r="T126" s="698">
        <v>50328</v>
      </c>
      <c r="U126" s="699">
        <v>46725</v>
      </c>
      <c r="V126" s="692">
        <v>46725</v>
      </c>
      <c r="W126" s="690">
        <v>36040</v>
      </c>
      <c r="X126" s="690">
        <v>36040</v>
      </c>
      <c r="Y126" s="690">
        <v>36040</v>
      </c>
      <c r="Z126" s="566">
        <v>36040</v>
      </c>
    </row>
    <row r="127" spans="1:26" s="335" customFormat="1" ht="64.5" customHeight="1">
      <c r="A127" s="694" t="s">
        <v>37</v>
      </c>
      <c r="B127" s="1277"/>
      <c r="C127" s="1278"/>
      <c r="D127" s="1278"/>
      <c r="E127" s="1278"/>
      <c r="F127" s="1278"/>
      <c r="G127" s="1278"/>
      <c r="H127" s="1279"/>
      <c r="I127" s="1111"/>
      <c r="J127" s="582">
        <v>34084.26</v>
      </c>
      <c r="K127" s="695">
        <v>45445.63</v>
      </c>
      <c r="L127" s="700"/>
      <c r="M127" s="1271"/>
      <c r="N127" s="688"/>
      <c r="O127" s="377">
        <v>12</v>
      </c>
      <c r="P127" s="653">
        <f t="shared" si="10"/>
        <v>3787.14</v>
      </c>
      <c r="Q127" s="377">
        <v>45445.63</v>
      </c>
      <c r="R127" s="697">
        <v>45445.63</v>
      </c>
      <c r="S127" s="698">
        <v>45445.63</v>
      </c>
      <c r="T127" s="698">
        <v>45445.63</v>
      </c>
      <c r="U127" s="699">
        <v>45605.4</v>
      </c>
      <c r="V127" s="692">
        <v>45605.4</v>
      </c>
      <c r="W127" s="690">
        <v>32544</v>
      </c>
      <c r="X127" s="690">
        <v>32544</v>
      </c>
      <c r="Y127" s="690">
        <v>32544</v>
      </c>
      <c r="Z127" s="566">
        <v>32544</v>
      </c>
    </row>
    <row r="128" spans="1:26" s="335" customFormat="1" ht="78" customHeight="1">
      <c r="A128" s="424" t="s">
        <v>56</v>
      </c>
      <c r="B128" s="1277"/>
      <c r="C128" s="1278"/>
      <c r="D128" s="1278"/>
      <c r="E128" s="1278"/>
      <c r="F128" s="1278"/>
      <c r="G128" s="1278"/>
      <c r="H128" s="1279"/>
      <c r="I128" s="1111"/>
      <c r="J128" s="582"/>
      <c r="K128" s="695">
        <v>38307.36</v>
      </c>
      <c r="L128" s="700"/>
      <c r="M128" s="1271"/>
      <c r="N128" s="688"/>
      <c r="O128" s="377">
        <v>12</v>
      </c>
      <c r="P128" s="653">
        <f t="shared" si="10"/>
        <v>3192.28</v>
      </c>
      <c r="Q128" s="377">
        <v>38307.4</v>
      </c>
      <c r="R128" s="697">
        <v>38307.4</v>
      </c>
      <c r="S128" s="697">
        <v>38307.4</v>
      </c>
      <c r="T128" s="697">
        <v>38307.4</v>
      </c>
      <c r="U128" s="692">
        <v>41900.4</v>
      </c>
      <c r="V128" s="692">
        <v>41900.4</v>
      </c>
      <c r="W128" s="690">
        <v>27432</v>
      </c>
      <c r="X128" s="690">
        <v>27432</v>
      </c>
      <c r="Y128" s="690">
        <v>27432</v>
      </c>
      <c r="Z128" s="566">
        <v>27432</v>
      </c>
    </row>
    <row r="129" spans="1:26" s="335" customFormat="1" ht="75.75" customHeight="1">
      <c r="A129" s="694" t="s">
        <v>46</v>
      </c>
      <c r="B129" s="1277"/>
      <c r="C129" s="1278"/>
      <c r="D129" s="1278"/>
      <c r="E129" s="1278"/>
      <c r="F129" s="1278"/>
      <c r="G129" s="1278"/>
      <c r="H129" s="1279"/>
      <c r="I129" s="1111"/>
      <c r="J129" s="582">
        <v>18915.86</v>
      </c>
      <c r="K129" s="695">
        <v>113495.16</v>
      </c>
      <c r="L129" s="701"/>
      <c r="M129" s="1271"/>
      <c r="N129" s="688"/>
      <c r="O129" s="377">
        <v>12</v>
      </c>
      <c r="P129" s="653">
        <f t="shared" si="10"/>
        <v>9930.83</v>
      </c>
      <c r="Q129" s="377">
        <v>119169.96</v>
      </c>
      <c r="R129" s="697">
        <v>119169.96</v>
      </c>
      <c r="S129" s="697">
        <v>119169.96</v>
      </c>
      <c r="T129" s="697">
        <v>119169.96</v>
      </c>
      <c r="U129" s="692">
        <v>60249</v>
      </c>
      <c r="V129" s="692">
        <v>60249</v>
      </c>
      <c r="W129" s="690">
        <v>85338</v>
      </c>
      <c r="X129" s="690">
        <v>85338</v>
      </c>
      <c r="Y129" s="690">
        <v>85338</v>
      </c>
      <c r="Z129" s="566">
        <v>85338</v>
      </c>
    </row>
    <row r="130" spans="1:26" s="335" customFormat="1" ht="51" customHeight="1">
      <c r="A130" s="694" t="s">
        <v>38</v>
      </c>
      <c r="B130" s="1277"/>
      <c r="C130" s="1278"/>
      <c r="D130" s="1278"/>
      <c r="E130" s="1278"/>
      <c r="F130" s="1278"/>
      <c r="G130" s="1278"/>
      <c r="H130" s="1279"/>
      <c r="I130" s="1111"/>
      <c r="J130" s="582">
        <v>20262.8</v>
      </c>
      <c r="K130" s="695">
        <v>60862.8</v>
      </c>
      <c r="L130" s="696"/>
      <c r="M130" s="1271"/>
      <c r="N130" s="688"/>
      <c r="O130" s="377">
        <v>12</v>
      </c>
      <c r="P130" s="653">
        <f t="shared" si="10"/>
        <v>5071.9</v>
      </c>
      <c r="Q130" s="377">
        <v>60862.8</v>
      </c>
      <c r="R130" s="697">
        <v>60862.8</v>
      </c>
      <c r="S130" s="698">
        <v>60862.8</v>
      </c>
      <c r="T130" s="698">
        <v>60862.8</v>
      </c>
      <c r="U130" s="699">
        <v>60760.2</v>
      </c>
      <c r="V130" s="692">
        <v>60760.2</v>
      </c>
      <c r="W130" s="690">
        <v>43584</v>
      </c>
      <c r="X130" s="690">
        <v>43584</v>
      </c>
      <c r="Y130" s="690">
        <v>43584</v>
      </c>
      <c r="Z130" s="566">
        <v>43584</v>
      </c>
    </row>
    <row r="131" spans="1:26" s="335" customFormat="1" ht="73.5" customHeight="1">
      <c r="A131" s="694" t="s">
        <v>413</v>
      </c>
      <c r="B131" s="1277"/>
      <c r="C131" s="1278"/>
      <c r="D131" s="1278"/>
      <c r="E131" s="1278"/>
      <c r="F131" s="1278"/>
      <c r="G131" s="1278"/>
      <c r="H131" s="1279"/>
      <c r="I131" s="1111"/>
      <c r="J131" s="582">
        <v>1483.32</v>
      </c>
      <c r="K131" s="695">
        <v>17800.5</v>
      </c>
      <c r="L131" s="696"/>
      <c r="M131" s="1271"/>
      <c r="N131" s="688"/>
      <c r="O131" s="377">
        <v>12</v>
      </c>
      <c r="P131" s="653">
        <f t="shared" si="10"/>
        <v>5150</v>
      </c>
      <c r="Q131" s="377">
        <v>61800</v>
      </c>
      <c r="R131" s="697">
        <v>61800</v>
      </c>
      <c r="S131" s="698">
        <v>61800</v>
      </c>
      <c r="T131" s="698">
        <v>61800</v>
      </c>
      <c r="U131" s="699">
        <v>44254.98</v>
      </c>
      <c r="V131" s="692">
        <v>44254.98</v>
      </c>
      <c r="W131" s="690">
        <v>44255</v>
      </c>
      <c r="X131" s="690">
        <v>44255</v>
      </c>
      <c r="Y131" s="690">
        <v>44255</v>
      </c>
      <c r="Z131" s="566">
        <v>44255</v>
      </c>
    </row>
    <row r="132" spans="1:26" s="335" customFormat="1" ht="57" customHeight="1">
      <c r="A132" s="694" t="s">
        <v>51</v>
      </c>
      <c r="B132" s="1277"/>
      <c r="C132" s="1278"/>
      <c r="D132" s="1278"/>
      <c r="E132" s="1278"/>
      <c r="F132" s="1278"/>
      <c r="G132" s="1278"/>
      <c r="H132" s="1279"/>
      <c r="I132" s="1111"/>
      <c r="J132" s="582">
        <v>38327.4</v>
      </c>
      <c r="K132" s="695">
        <v>38327.4</v>
      </c>
      <c r="L132" s="700"/>
      <c r="M132" s="1271"/>
      <c r="N132" s="688"/>
      <c r="O132" s="377">
        <v>12</v>
      </c>
      <c r="P132" s="653">
        <f t="shared" si="10"/>
        <v>5560.62</v>
      </c>
      <c r="Q132" s="377">
        <v>66727.4</v>
      </c>
      <c r="R132" s="697">
        <v>66727.4</v>
      </c>
      <c r="S132" s="697">
        <v>66727.4</v>
      </c>
      <c r="T132" s="697">
        <v>66727.4</v>
      </c>
      <c r="U132" s="692">
        <v>103435.56</v>
      </c>
      <c r="V132" s="692">
        <v>103435.56</v>
      </c>
      <c r="W132" s="690">
        <v>47783</v>
      </c>
      <c r="X132" s="690">
        <v>47783</v>
      </c>
      <c r="Y132" s="690">
        <v>47783</v>
      </c>
      <c r="Z132" s="566">
        <v>47783</v>
      </c>
    </row>
    <row r="133" spans="1:26" s="707" customFormat="1" ht="54.75" customHeight="1">
      <c r="A133" s="694" t="s">
        <v>125</v>
      </c>
      <c r="B133" s="1277"/>
      <c r="C133" s="1278"/>
      <c r="D133" s="1278"/>
      <c r="E133" s="1278"/>
      <c r="F133" s="1278"/>
      <c r="G133" s="1278"/>
      <c r="H133" s="1279"/>
      <c r="I133" s="1111"/>
      <c r="J133" s="583">
        <v>2809.44</v>
      </c>
      <c r="K133" s="704">
        <v>33713.5</v>
      </c>
      <c r="L133" s="433"/>
      <c r="M133" s="1271"/>
      <c r="N133" s="705"/>
      <c r="O133" s="371">
        <v>12</v>
      </c>
      <c r="P133" s="653">
        <f t="shared" si="10"/>
        <v>2809.46</v>
      </c>
      <c r="Q133" s="371">
        <v>33713.5</v>
      </c>
      <c r="R133" s="706">
        <v>33713.5</v>
      </c>
      <c r="S133" s="706">
        <v>33713.5</v>
      </c>
      <c r="T133" s="706">
        <v>33713.5</v>
      </c>
      <c r="U133" s="692">
        <v>26600.4</v>
      </c>
      <c r="V133" s="692">
        <v>26600.4</v>
      </c>
      <c r="W133" s="690">
        <v>24142</v>
      </c>
      <c r="X133" s="690">
        <v>24142</v>
      </c>
      <c r="Y133" s="690">
        <v>24142</v>
      </c>
      <c r="Z133" s="566">
        <v>24142</v>
      </c>
    </row>
    <row r="134" spans="1:26" s="335" customFormat="1" ht="63.75" customHeight="1">
      <c r="A134" s="694" t="s">
        <v>42</v>
      </c>
      <c r="B134" s="1277"/>
      <c r="C134" s="1278"/>
      <c r="D134" s="1278"/>
      <c r="E134" s="1278"/>
      <c r="F134" s="1278"/>
      <c r="G134" s="1278"/>
      <c r="H134" s="1279"/>
      <c r="I134" s="1111"/>
      <c r="J134" s="582">
        <v>4269.88</v>
      </c>
      <c r="K134" s="695">
        <v>25619.28</v>
      </c>
      <c r="L134" s="696"/>
      <c r="M134" s="1271"/>
      <c r="N134" s="688"/>
      <c r="O134" s="377">
        <v>12</v>
      </c>
      <c r="P134" s="653">
        <f t="shared" si="10"/>
        <v>2134.94</v>
      </c>
      <c r="Q134" s="377">
        <v>25619.3</v>
      </c>
      <c r="R134" s="697">
        <v>25619.3</v>
      </c>
      <c r="S134" s="697">
        <v>25619.3</v>
      </c>
      <c r="T134" s="697">
        <v>25619.3</v>
      </c>
      <c r="U134" s="692">
        <v>25652.4</v>
      </c>
      <c r="V134" s="692">
        <v>25652.4</v>
      </c>
      <c r="W134" s="690">
        <v>18346</v>
      </c>
      <c r="X134" s="690">
        <v>18346</v>
      </c>
      <c r="Y134" s="690">
        <v>18346</v>
      </c>
      <c r="Z134" s="566">
        <v>18346</v>
      </c>
    </row>
    <row r="135" spans="1:50" s="335" customFormat="1" ht="70.5" customHeight="1">
      <c r="A135" s="694" t="s">
        <v>44</v>
      </c>
      <c r="B135" s="1277"/>
      <c r="C135" s="1278"/>
      <c r="D135" s="1278"/>
      <c r="E135" s="1278"/>
      <c r="F135" s="1278"/>
      <c r="G135" s="1278"/>
      <c r="H135" s="1279"/>
      <c r="I135" s="1111"/>
      <c r="J135" s="582">
        <v>32832.6</v>
      </c>
      <c r="K135" s="695">
        <v>32832.6</v>
      </c>
      <c r="L135" s="696"/>
      <c r="M135" s="1271"/>
      <c r="N135" s="688"/>
      <c r="O135" s="377">
        <v>12</v>
      </c>
      <c r="P135" s="653">
        <f t="shared" si="10"/>
        <v>3333.33</v>
      </c>
      <c r="Q135" s="377">
        <v>40000</v>
      </c>
      <c r="R135" s="697">
        <v>40000</v>
      </c>
      <c r="S135" s="698">
        <v>40000</v>
      </c>
      <c r="T135" s="698">
        <v>40000</v>
      </c>
      <c r="U135" s="699">
        <v>33770.4</v>
      </c>
      <c r="V135" s="692">
        <v>33770.4</v>
      </c>
      <c r="W135" s="690">
        <v>28644</v>
      </c>
      <c r="X135" s="690">
        <v>28644</v>
      </c>
      <c r="Y135" s="690">
        <v>28644</v>
      </c>
      <c r="Z135" s="566">
        <v>28644</v>
      </c>
      <c r="AA135" s="374"/>
      <c r="AB135" s="374"/>
      <c r="AC135" s="374"/>
      <c r="AD135" s="374"/>
      <c r="AE135" s="374"/>
      <c r="AF135" s="374"/>
      <c r="AG135" s="374"/>
      <c r="AH135" s="374"/>
      <c r="AI135" s="374"/>
      <c r="AJ135" s="374"/>
      <c r="AK135" s="374"/>
      <c r="AL135" s="374"/>
      <c r="AM135" s="374"/>
      <c r="AN135" s="374"/>
      <c r="AO135" s="374"/>
      <c r="AP135" s="374"/>
      <c r="AQ135" s="374"/>
      <c r="AR135" s="374"/>
      <c r="AS135" s="374"/>
      <c r="AT135" s="374"/>
      <c r="AU135" s="374"/>
      <c r="AV135" s="374"/>
      <c r="AW135" s="374"/>
      <c r="AX135" s="374"/>
    </row>
    <row r="136" spans="1:50" s="674" customFormat="1" ht="80.25" customHeight="1">
      <c r="A136" s="694" t="s">
        <v>45</v>
      </c>
      <c r="B136" s="1277"/>
      <c r="C136" s="1278"/>
      <c r="D136" s="1278"/>
      <c r="E136" s="1278"/>
      <c r="F136" s="1278"/>
      <c r="G136" s="1278"/>
      <c r="H136" s="1279"/>
      <c r="I136" s="1111"/>
      <c r="J136" s="582">
        <v>24506.68</v>
      </c>
      <c r="K136" s="695">
        <v>24506.68</v>
      </c>
      <c r="L136" s="696"/>
      <c r="M136" s="1271"/>
      <c r="N136" s="688"/>
      <c r="O136" s="377">
        <v>12</v>
      </c>
      <c r="P136" s="653">
        <f t="shared" si="10"/>
        <v>2083.33</v>
      </c>
      <c r="Q136" s="377">
        <v>25000</v>
      </c>
      <c r="R136" s="697">
        <v>25000</v>
      </c>
      <c r="S136" s="697">
        <v>25000</v>
      </c>
      <c r="T136" s="697">
        <v>25000</v>
      </c>
      <c r="U136" s="692">
        <v>37038</v>
      </c>
      <c r="V136" s="692">
        <v>37038</v>
      </c>
      <c r="W136" s="690">
        <v>17902</v>
      </c>
      <c r="X136" s="690">
        <v>17902</v>
      </c>
      <c r="Y136" s="690">
        <v>17902</v>
      </c>
      <c r="Z136" s="566">
        <v>17902</v>
      </c>
      <c r="AA136" s="374"/>
      <c r="AB136" s="374"/>
      <c r="AC136" s="374"/>
      <c r="AD136" s="374"/>
      <c r="AE136" s="374"/>
      <c r="AF136" s="374"/>
      <c r="AG136" s="374"/>
      <c r="AH136" s="374"/>
      <c r="AI136" s="374"/>
      <c r="AJ136" s="374"/>
      <c r="AK136" s="374"/>
      <c r="AL136" s="374"/>
      <c r="AM136" s="374"/>
      <c r="AN136" s="374"/>
      <c r="AO136" s="374"/>
      <c r="AP136" s="374"/>
      <c r="AQ136" s="374"/>
      <c r="AR136" s="374"/>
      <c r="AS136" s="374"/>
      <c r="AT136" s="374"/>
      <c r="AU136" s="374"/>
      <c r="AV136" s="374"/>
      <c r="AW136" s="374"/>
      <c r="AX136" s="374"/>
    </row>
    <row r="137" spans="1:26" s="374" customFormat="1" ht="63.75" customHeight="1">
      <c r="A137" s="694" t="s">
        <v>40</v>
      </c>
      <c r="B137" s="1277"/>
      <c r="C137" s="1278"/>
      <c r="D137" s="1278"/>
      <c r="E137" s="1278"/>
      <c r="F137" s="1278"/>
      <c r="G137" s="1278"/>
      <c r="H137" s="1279"/>
      <c r="I137" s="1111"/>
      <c r="J137" s="582">
        <v>0</v>
      </c>
      <c r="K137" s="695">
        <v>0</v>
      </c>
      <c r="L137" s="700"/>
      <c r="M137" s="1271"/>
      <c r="N137" s="688"/>
      <c r="O137" s="377">
        <v>12</v>
      </c>
      <c r="P137" s="653">
        <f t="shared" si="10"/>
        <v>3700</v>
      </c>
      <c r="Q137" s="377">
        <v>44400</v>
      </c>
      <c r="R137" s="697">
        <v>44400</v>
      </c>
      <c r="S137" s="698">
        <v>44400</v>
      </c>
      <c r="T137" s="698">
        <v>44400</v>
      </c>
      <c r="U137" s="699">
        <v>22190.4</v>
      </c>
      <c r="V137" s="692">
        <v>22190.4</v>
      </c>
      <c r="W137" s="690">
        <v>31795</v>
      </c>
      <c r="X137" s="690">
        <v>31795</v>
      </c>
      <c r="Y137" s="690">
        <v>31795</v>
      </c>
      <c r="Z137" s="566">
        <v>31795</v>
      </c>
    </row>
    <row r="138" spans="1:50" s="335" customFormat="1" ht="80.25" customHeight="1">
      <c r="A138" s="694" t="s">
        <v>41</v>
      </c>
      <c r="B138" s="1280"/>
      <c r="C138" s="1281"/>
      <c r="D138" s="1281"/>
      <c r="E138" s="1281"/>
      <c r="F138" s="1281"/>
      <c r="G138" s="1281"/>
      <c r="H138" s="1282"/>
      <c r="I138" s="1263"/>
      <c r="J138" s="582">
        <v>0</v>
      </c>
      <c r="K138" s="699">
        <v>49461</v>
      </c>
      <c r="L138" s="696"/>
      <c r="M138" s="1272"/>
      <c r="N138" s="688"/>
      <c r="O138" s="377">
        <v>12</v>
      </c>
      <c r="P138" s="653">
        <f t="shared" si="10"/>
        <v>4121.75</v>
      </c>
      <c r="Q138" s="377">
        <v>49461</v>
      </c>
      <c r="R138" s="697">
        <v>49461</v>
      </c>
      <c r="S138" s="698">
        <v>49461</v>
      </c>
      <c r="T138" s="698">
        <v>49461</v>
      </c>
      <c r="U138" s="699">
        <v>49016.4</v>
      </c>
      <c r="V138" s="692">
        <v>49016.4</v>
      </c>
      <c r="W138" s="690">
        <v>35419</v>
      </c>
      <c r="X138" s="690">
        <v>35419</v>
      </c>
      <c r="Y138" s="690">
        <v>35419</v>
      </c>
      <c r="Z138" s="566">
        <v>35419</v>
      </c>
      <c r="AA138" s="374"/>
      <c r="AB138" s="374"/>
      <c r="AC138" s="374"/>
      <c r="AD138" s="374"/>
      <c r="AE138" s="374"/>
      <c r="AF138" s="374"/>
      <c r="AG138" s="374"/>
      <c r="AH138" s="374"/>
      <c r="AI138" s="374"/>
      <c r="AJ138" s="374"/>
      <c r="AK138" s="374"/>
      <c r="AL138" s="374"/>
      <c r="AM138" s="374"/>
      <c r="AN138" s="374"/>
      <c r="AO138" s="374"/>
      <c r="AP138" s="374"/>
      <c r="AQ138" s="374"/>
      <c r="AR138" s="374"/>
      <c r="AS138" s="374"/>
      <c r="AT138" s="374"/>
      <c r="AU138" s="374"/>
      <c r="AV138" s="374"/>
      <c r="AW138" s="374"/>
      <c r="AX138" s="374"/>
    </row>
    <row r="139" spans="1:50" ht="300.75" customHeight="1">
      <c r="A139" s="67" t="s">
        <v>414</v>
      </c>
      <c r="B139" s="411" t="s">
        <v>6</v>
      </c>
      <c r="C139" s="411" t="s">
        <v>7</v>
      </c>
      <c r="D139" s="411" t="s">
        <v>415</v>
      </c>
      <c r="E139" s="411" t="s">
        <v>8</v>
      </c>
      <c r="F139" s="411" t="s">
        <v>416</v>
      </c>
      <c r="G139" s="411" t="s">
        <v>428</v>
      </c>
      <c r="H139" s="411" t="s">
        <v>9</v>
      </c>
      <c r="I139" s="77" t="s">
        <v>417</v>
      </c>
      <c r="J139" s="412" t="e">
        <f>#REF!+#REF!+J141</f>
        <v>#REF!</v>
      </c>
      <c r="K139" s="410" t="e">
        <f>#REF!+#REF!</f>
        <v>#REF!</v>
      </c>
      <c r="L139" s="78"/>
      <c r="M139" s="69"/>
      <c r="N139" s="274"/>
      <c r="O139" s="75"/>
      <c r="P139" s="409" t="e">
        <f>#REF!+#REF!</f>
        <v>#REF!</v>
      </c>
      <c r="Q139" s="409" t="e">
        <f>#REF!+Q140</f>
        <v>#REF!</v>
      </c>
      <c r="R139" s="409" t="e">
        <f>#REF!+R140</f>
        <v>#REF!</v>
      </c>
      <c r="S139" s="409" t="e">
        <f>#REF!+S140</f>
        <v>#REF!</v>
      </c>
      <c r="T139" s="409" t="e">
        <f>#REF!+T140</f>
        <v>#REF!</v>
      </c>
      <c r="U139" s="410">
        <v>200000</v>
      </c>
      <c r="V139" s="447">
        <v>200000</v>
      </c>
      <c r="W139" s="447">
        <v>100000</v>
      </c>
      <c r="X139" s="447">
        <v>100000</v>
      </c>
      <c r="Y139" s="447">
        <v>100000</v>
      </c>
      <c r="Z139" s="447">
        <v>100000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</row>
    <row r="140" spans="1:50" s="335" customFormat="1" ht="51.75" customHeight="1">
      <c r="A140" s="969" t="s">
        <v>418</v>
      </c>
      <c r="B140" s="1354"/>
      <c r="C140" s="1354"/>
      <c r="D140" s="1354"/>
      <c r="E140" s="1354"/>
      <c r="F140" s="1354"/>
      <c r="G140" s="1354"/>
      <c r="H140" s="1354"/>
      <c r="I140" s="968"/>
      <c r="J140" s="961"/>
      <c r="K140" s="1355"/>
      <c r="L140" s="957"/>
      <c r="M140" s="708" t="s">
        <v>16</v>
      </c>
      <c r="N140" s="688"/>
      <c r="O140" s="377" t="e">
        <f>#REF!+O141+#REF!+#REF!</f>
        <v>#REF!</v>
      </c>
      <c r="P140" s="377"/>
      <c r="Q140" s="371" t="e">
        <f>#REF!+#REF!+Q141+#REF!+#REF!</f>
        <v>#REF!</v>
      </c>
      <c r="R140" s="371" t="e">
        <f>#REF!+#REF!+R141+#REF!+#REF!</f>
        <v>#REF!</v>
      </c>
      <c r="S140" s="371" t="e">
        <f>#REF!+#REF!+S141+#REF!+#REF!</f>
        <v>#REF!</v>
      </c>
      <c r="T140" s="371" t="e">
        <f>#REF!+#REF!+T141+#REF!+#REF!</f>
        <v>#REF!</v>
      </c>
      <c r="U140" s="1356">
        <v>200000</v>
      </c>
      <c r="V140" s="1356">
        <v>200000</v>
      </c>
      <c r="W140" s="1356">
        <v>100000</v>
      </c>
      <c r="X140" s="1356">
        <v>100000</v>
      </c>
      <c r="Y140" s="1356">
        <v>100000</v>
      </c>
      <c r="Z140" s="1356">
        <v>100000</v>
      </c>
      <c r="AA140" s="374"/>
      <c r="AB140" s="374"/>
      <c r="AC140" s="374"/>
      <c r="AD140" s="374"/>
      <c r="AE140" s="374"/>
      <c r="AF140" s="374"/>
      <c r="AG140" s="374"/>
      <c r="AH140" s="374"/>
      <c r="AI140" s="374"/>
      <c r="AJ140" s="374"/>
      <c r="AK140" s="374"/>
      <c r="AL140" s="374"/>
      <c r="AM140" s="374"/>
      <c r="AN140" s="374"/>
      <c r="AO140" s="374"/>
      <c r="AP140" s="374"/>
      <c r="AQ140" s="374"/>
      <c r="AR140" s="374"/>
      <c r="AS140" s="374"/>
      <c r="AT140" s="374"/>
      <c r="AU140" s="374"/>
      <c r="AV140" s="374"/>
      <c r="AW140" s="374"/>
      <c r="AX140" s="374"/>
    </row>
    <row r="141" spans="1:50" s="335" customFormat="1" ht="118.5" customHeight="1">
      <c r="A141" s="1286"/>
      <c r="B141" s="1354"/>
      <c r="C141" s="1354"/>
      <c r="D141" s="1354"/>
      <c r="E141" s="1354"/>
      <c r="F141" s="1354"/>
      <c r="G141" s="1354"/>
      <c r="H141" s="1354"/>
      <c r="I141" s="958" t="s">
        <v>953</v>
      </c>
      <c r="J141" s="961">
        <v>38880</v>
      </c>
      <c r="K141" s="376"/>
      <c r="L141" s="962" t="s">
        <v>11</v>
      </c>
      <c r="M141" s="959" t="s">
        <v>419</v>
      </c>
      <c r="N141" s="477" t="s">
        <v>309</v>
      </c>
      <c r="O141" s="377">
        <v>20000</v>
      </c>
      <c r="P141" s="377">
        <v>29</v>
      </c>
      <c r="Q141" s="378">
        <f>ROUND(O141*P141,0)</f>
        <v>580000</v>
      </c>
      <c r="R141" s="379">
        <f>Q141</f>
        <v>580000</v>
      </c>
      <c r="S141" s="379">
        <f>R141</f>
        <v>580000</v>
      </c>
      <c r="T141" s="379">
        <f>S141</f>
        <v>580000</v>
      </c>
      <c r="U141" s="964">
        <v>200000</v>
      </c>
      <c r="V141" s="964">
        <v>200000</v>
      </c>
      <c r="W141" s="964">
        <v>100000</v>
      </c>
      <c r="X141" s="964">
        <v>100000</v>
      </c>
      <c r="Y141" s="964">
        <v>100000</v>
      </c>
      <c r="Z141" s="964">
        <v>100000</v>
      </c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</row>
    <row r="142" spans="1:50" ht="306" customHeight="1">
      <c r="A142" s="306" t="s">
        <v>648</v>
      </c>
      <c r="B142" s="363">
        <v>811</v>
      </c>
      <c r="C142" s="364" t="s">
        <v>20</v>
      </c>
      <c r="D142" s="363" t="s">
        <v>405</v>
      </c>
      <c r="E142" s="363">
        <v>612</v>
      </c>
      <c r="F142" s="363"/>
      <c r="G142" s="365" t="s">
        <v>672</v>
      </c>
      <c r="H142" s="363">
        <v>1111</v>
      </c>
      <c r="I142" s="77" t="s">
        <v>407</v>
      </c>
      <c r="J142" s="80"/>
      <c r="K142" s="366"/>
      <c r="L142" s="414"/>
      <c r="M142" s="104"/>
      <c r="N142" s="367"/>
      <c r="O142" s="106"/>
      <c r="P142" s="106"/>
      <c r="Q142" s="368"/>
      <c r="R142" s="369"/>
      <c r="S142" s="369"/>
      <c r="T142" s="369"/>
      <c r="U142" s="32">
        <v>4075838.56</v>
      </c>
      <c r="V142" s="32">
        <v>4075838.56</v>
      </c>
      <c r="W142" s="32">
        <v>0</v>
      </c>
      <c r="X142" s="32">
        <v>0</v>
      </c>
      <c r="Y142" s="32">
        <v>0</v>
      </c>
      <c r="Z142" s="32">
        <v>0</v>
      </c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</row>
    <row r="143" spans="1:50" s="335" customFormat="1" ht="88.5" customHeight="1">
      <c r="A143" s="375" t="s">
        <v>50</v>
      </c>
      <c r="B143" s="472"/>
      <c r="C143" s="473"/>
      <c r="D143" s="474"/>
      <c r="E143" s="474"/>
      <c r="F143" s="474"/>
      <c r="G143" s="475"/>
      <c r="H143" s="476"/>
      <c r="I143" s="1110" t="s">
        <v>703</v>
      </c>
      <c r="J143" s="582"/>
      <c r="K143" s="376"/>
      <c r="L143" s="565"/>
      <c r="M143" s="572" t="s">
        <v>749</v>
      </c>
      <c r="N143" s="477"/>
      <c r="O143" s="377">
        <v>3</v>
      </c>
      <c r="P143" s="377">
        <v>27166.67</v>
      </c>
      <c r="Q143" s="378">
        <f>O143*P143</f>
        <v>81500.01</v>
      </c>
      <c r="R143" s="379"/>
      <c r="S143" s="379"/>
      <c r="T143" s="379">
        <v>3</v>
      </c>
      <c r="U143" s="566">
        <v>75838.56</v>
      </c>
      <c r="V143" s="566">
        <v>75838.56</v>
      </c>
      <c r="W143" s="566">
        <v>0</v>
      </c>
      <c r="X143" s="566">
        <v>0</v>
      </c>
      <c r="Y143" s="566">
        <v>0</v>
      </c>
      <c r="Z143" s="566">
        <v>0</v>
      </c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  <c r="AV143" s="374"/>
      <c r="AW143" s="374"/>
      <c r="AX143" s="374"/>
    </row>
    <row r="144" spans="1:50" s="335" customFormat="1" ht="80.25" customHeight="1">
      <c r="A144" s="375" t="s">
        <v>49</v>
      </c>
      <c r="B144" s="472"/>
      <c r="C144" s="473"/>
      <c r="D144" s="474"/>
      <c r="E144" s="474"/>
      <c r="F144" s="474"/>
      <c r="G144" s="475"/>
      <c r="H144" s="476"/>
      <c r="I144" s="1111"/>
      <c r="J144" s="582"/>
      <c r="K144" s="376"/>
      <c r="L144" s="565"/>
      <c r="M144" s="572" t="s">
        <v>750</v>
      </c>
      <c r="N144" s="477"/>
      <c r="O144" s="377">
        <v>1</v>
      </c>
      <c r="P144" s="377">
        <v>4000000</v>
      </c>
      <c r="Q144" s="378">
        <f>O144*P144</f>
        <v>4000000</v>
      </c>
      <c r="R144" s="379"/>
      <c r="S144" s="379"/>
      <c r="T144" s="379"/>
      <c r="U144" s="566">
        <v>4000000</v>
      </c>
      <c r="V144" s="566">
        <v>4000000</v>
      </c>
      <c r="W144" s="566">
        <v>0</v>
      </c>
      <c r="X144" s="566">
        <v>0</v>
      </c>
      <c r="Y144" s="566">
        <v>0</v>
      </c>
      <c r="Z144" s="566">
        <v>0</v>
      </c>
      <c r="AA144" s="374"/>
      <c r="AB144" s="374"/>
      <c r="AC144" s="374"/>
      <c r="AD144" s="374"/>
      <c r="AE144" s="374"/>
      <c r="AF144" s="374"/>
      <c r="AG144" s="374"/>
      <c r="AH144" s="374"/>
      <c r="AI144" s="374"/>
      <c r="AJ144" s="374"/>
      <c r="AK144" s="374"/>
      <c r="AL144" s="374"/>
      <c r="AM144" s="374"/>
      <c r="AN144" s="374"/>
      <c r="AO144" s="374"/>
      <c r="AP144" s="374"/>
      <c r="AQ144" s="374"/>
      <c r="AR144" s="374"/>
      <c r="AS144" s="374"/>
      <c r="AT144" s="374"/>
      <c r="AU144" s="374"/>
      <c r="AV144" s="374"/>
      <c r="AW144" s="374"/>
      <c r="AX144" s="374"/>
    </row>
    <row r="145" spans="1:50" ht="270" customHeight="1">
      <c r="A145" s="306" t="s">
        <v>673</v>
      </c>
      <c r="B145" s="363">
        <v>811</v>
      </c>
      <c r="C145" s="364" t="s">
        <v>20</v>
      </c>
      <c r="D145" s="363" t="s">
        <v>405</v>
      </c>
      <c r="E145" s="363">
        <v>612</v>
      </c>
      <c r="F145" s="363"/>
      <c r="G145" s="364" t="s">
        <v>681</v>
      </c>
      <c r="H145" s="363">
        <v>1111</v>
      </c>
      <c r="I145" s="67" t="s">
        <v>407</v>
      </c>
      <c r="J145" s="80"/>
      <c r="K145" s="366"/>
      <c r="L145" s="414"/>
      <c r="M145" s="104"/>
      <c r="N145" s="367"/>
      <c r="O145" s="106"/>
      <c r="P145" s="106"/>
      <c r="Q145" s="368"/>
      <c r="R145" s="369"/>
      <c r="S145" s="369"/>
      <c r="T145" s="369"/>
      <c r="U145" s="32">
        <v>9407389.17</v>
      </c>
      <c r="V145" s="32">
        <v>9407389.17</v>
      </c>
      <c r="W145" s="32">
        <v>0</v>
      </c>
      <c r="X145" s="32">
        <v>0</v>
      </c>
      <c r="Y145" s="32">
        <v>0</v>
      </c>
      <c r="Z145" s="32">
        <v>0</v>
      </c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</row>
    <row r="146" spans="1:50" s="335" customFormat="1" ht="68.25" customHeight="1">
      <c r="A146" s="375" t="s">
        <v>53</v>
      </c>
      <c r="B146" s="1254"/>
      <c r="C146" s="1255"/>
      <c r="D146" s="1255"/>
      <c r="E146" s="1255"/>
      <c r="F146" s="1255"/>
      <c r="G146" s="1255"/>
      <c r="H146" s="1256"/>
      <c r="I146" s="1110" t="s">
        <v>704</v>
      </c>
      <c r="J146" s="583"/>
      <c r="K146" s="370"/>
      <c r="L146" s="571"/>
      <c r="M146" s="1264"/>
      <c r="N146" s="1267"/>
      <c r="O146" s="371"/>
      <c r="P146" s="371"/>
      <c r="Q146" s="372"/>
      <c r="R146" s="373"/>
      <c r="S146" s="373"/>
      <c r="T146" s="373"/>
      <c r="U146" s="566">
        <v>6894223.35</v>
      </c>
      <c r="V146" s="566">
        <v>6894223.35</v>
      </c>
      <c r="W146" s="566">
        <v>0</v>
      </c>
      <c r="X146" s="566">
        <v>0</v>
      </c>
      <c r="Y146" s="566">
        <v>0</v>
      </c>
      <c r="Z146" s="566">
        <v>0</v>
      </c>
      <c r="AA146" s="374"/>
      <c r="AB146" s="374"/>
      <c r="AC146" s="374"/>
      <c r="AD146" s="374"/>
      <c r="AE146" s="374"/>
      <c r="AF146" s="374"/>
      <c r="AG146" s="374"/>
      <c r="AH146" s="374"/>
      <c r="AI146" s="374"/>
      <c r="AJ146" s="374"/>
      <c r="AK146" s="374"/>
      <c r="AL146" s="374"/>
      <c r="AM146" s="374"/>
      <c r="AN146" s="374"/>
      <c r="AO146" s="374"/>
      <c r="AP146" s="374"/>
      <c r="AQ146" s="374"/>
      <c r="AR146" s="374"/>
      <c r="AS146" s="374"/>
      <c r="AT146" s="374"/>
      <c r="AU146" s="374"/>
      <c r="AV146" s="374"/>
      <c r="AW146" s="374"/>
      <c r="AX146" s="374"/>
    </row>
    <row r="147" spans="1:50" s="335" customFormat="1" ht="50.25" customHeight="1">
      <c r="A147" s="375" t="s">
        <v>54</v>
      </c>
      <c r="B147" s="1257"/>
      <c r="C147" s="1258"/>
      <c r="D147" s="1258"/>
      <c r="E147" s="1258"/>
      <c r="F147" s="1258"/>
      <c r="G147" s="1258"/>
      <c r="H147" s="1259"/>
      <c r="I147" s="1111"/>
      <c r="J147" s="583"/>
      <c r="K147" s="370"/>
      <c r="L147" s="571"/>
      <c r="M147" s="1265"/>
      <c r="N147" s="1268"/>
      <c r="O147" s="371"/>
      <c r="P147" s="371"/>
      <c r="Q147" s="372"/>
      <c r="R147" s="373"/>
      <c r="S147" s="373"/>
      <c r="T147" s="373"/>
      <c r="U147" s="566">
        <v>600511.03</v>
      </c>
      <c r="V147" s="566">
        <v>600511.03</v>
      </c>
      <c r="W147" s="566">
        <v>0</v>
      </c>
      <c r="X147" s="566">
        <v>0</v>
      </c>
      <c r="Y147" s="566">
        <v>0</v>
      </c>
      <c r="Z147" s="566">
        <v>0</v>
      </c>
      <c r="AA147" s="374"/>
      <c r="AB147" s="374"/>
      <c r="AC147" s="374"/>
      <c r="AD147" s="374"/>
      <c r="AE147" s="374"/>
      <c r="AF147" s="374"/>
      <c r="AG147" s="374"/>
      <c r="AH147" s="374"/>
      <c r="AI147" s="374"/>
      <c r="AJ147" s="374"/>
      <c r="AK147" s="374"/>
      <c r="AL147" s="374"/>
      <c r="AM147" s="374"/>
      <c r="AN147" s="374"/>
      <c r="AO147" s="374"/>
      <c r="AP147" s="374"/>
      <c r="AQ147" s="374"/>
      <c r="AR147" s="374"/>
      <c r="AS147" s="374"/>
      <c r="AT147" s="374"/>
      <c r="AU147" s="374"/>
      <c r="AV147" s="374"/>
      <c r="AW147" s="374"/>
      <c r="AX147" s="374"/>
    </row>
    <row r="148" spans="1:50" s="335" customFormat="1" ht="42.75" customHeight="1">
      <c r="A148" s="375" t="s">
        <v>31</v>
      </c>
      <c r="B148" s="1257"/>
      <c r="C148" s="1258"/>
      <c r="D148" s="1258"/>
      <c r="E148" s="1258"/>
      <c r="F148" s="1258"/>
      <c r="G148" s="1258"/>
      <c r="H148" s="1259"/>
      <c r="I148" s="1111"/>
      <c r="J148" s="582"/>
      <c r="K148" s="376"/>
      <c r="L148" s="565"/>
      <c r="M148" s="1265"/>
      <c r="N148" s="1268"/>
      <c r="O148" s="377"/>
      <c r="P148" s="377"/>
      <c r="Q148" s="378"/>
      <c r="R148" s="379"/>
      <c r="S148" s="379"/>
      <c r="T148" s="379"/>
      <c r="U148" s="566">
        <v>654665.62</v>
      </c>
      <c r="V148" s="566">
        <v>654665.62</v>
      </c>
      <c r="W148" s="566">
        <v>0</v>
      </c>
      <c r="X148" s="566">
        <v>0</v>
      </c>
      <c r="Y148" s="566">
        <v>0</v>
      </c>
      <c r="Z148" s="566">
        <v>0</v>
      </c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  <c r="AV148" s="374"/>
      <c r="AW148" s="374"/>
      <c r="AX148" s="374"/>
    </row>
    <row r="149" spans="1:50" s="335" customFormat="1" ht="47.25" customHeight="1">
      <c r="A149" s="375" t="s">
        <v>44</v>
      </c>
      <c r="B149" s="1260"/>
      <c r="C149" s="1261"/>
      <c r="D149" s="1261"/>
      <c r="E149" s="1261"/>
      <c r="F149" s="1261"/>
      <c r="G149" s="1261"/>
      <c r="H149" s="1262"/>
      <c r="I149" s="1263"/>
      <c r="J149" s="583"/>
      <c r="K149" s="370"/>
      <c r="L149" s="571"/>
      <c r="M149" s="1266"/>
      <c r="N149" s="1269"/>
      <c r="O149" s="371"/>
      <c r="P149" s="371"/>
      <c r="Q149" s="372"/>
      <c r="R149" s="373"/>
      <c r="S149" s="373"/>
      <c r="T149" s="373"/>
      <c r="U149" s="566">
        <v>1257989.17</v>
      </c>
      <c r="V149" s="566">
        <v>1257989.17</v>
      </c>
      <c r="W149" s="566">
        <v>0</v>
      </c>
      <c r="X149" s="566">
        <v>0</v>
      </c>
      <c r="Y149" s="566">
        <v>0</v>
      </c>
      <c r="Z149" s="566">
        <v>0</v>
      </c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</row>
    <row r="150" spans="1:50" s="335" customFormat="1" ht="297.75" customHeight="1">
      <c r="A150" s="427" t="s">
        <v>684</v>
      </c>
      <c r="B150" s="363">
        <v>811</v>
      </c>
      <c r="C150" s="364" t="s">
        <v>20</v>
      </c>
      <c r="D150" s="363" t="s">
        <v>686</v>
      </c>
      <c r="E150" s="363">
        <v>612</v>
      </c>
      <c r="F150" s="363"/>
      <c r="G150" s="365" t="s">
        <v>685</v>
      </c>
      <c r="H150" s="363">
        <v>1121</v>
      </c>
      <c r="I150" s="67" t="s">
        <v>407</v>
      </c>
      <c r="J150" s="80"/>
      <c r="K150" s="366"/>
      <c r="L150" s="414"/>
      <c r="M150" s="425"/>
      <c r="N150" s="426"/>
      <c r="O150" s="106"/>
      <c r="P150" s="106"/>
      <c r="Q150" s="368"/>
      <c r="R150" s="369"/>
      <c r="S150" s="369"/>
      <c r="T150" s="369"/>
      <c r="U150" s="32">
        <v>1000000</v>
      </c>
      <c r="V150" s="32">
        <v>1000000</v>
      </c>
      <c r="W150" s="32">
        <v>0</v>
      </c>
      <c r="X150" s="32">
        <v>0</v>
      </c>
      <c r="Y150" s="32">
        <v>0</v>
      </c>
      <c r="Z150" s="32">
        <v>0</v>
      </c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74"/>
      <c r="AR150" s="374"/>
      <c r="AS150" s="374"/>
      <c r="AT150" s="374"/>
      <c r="AU150" s="374"/>
      <c r="AV150" s="374"/>
      <c r="AW150" s="374"/>
      <c r="AX150" s="374"/>
    </row>
    <row r="151" spans="1:50" s="335" customFormat="1" ht="144" customHeight="1">
      <c r="A151" s="375" t="s">
        <v>31</v>
      </c>
      <c r="B151" s="593"/>
      <c r="C151" s="594"/>
      <c r="D151" s="594"/>
      <c r="E151" s="594"/>
      <c r="F151" s="594"/>
      <c r="G151" s="594"/>
      <c r="H151" s="595"/>
      <c r="I151" s="596" t="s">
        <v>705</v>
      </c>
      <c r="J151" s="583"/>
      <c r="K151" s="370"/>
      <c r="L151" s="571"/>
      <c r="M151" s="574" t="s">
        <v>687</v>
      </c>
      <c r="N151" s="597"/>
      <c r="O151" s="371"/>
      <c r="P151" s="371"/>
      <c r="Q151" s="372"/>
      <c r="R151" s="373"/>
      <c r="S151" s="373"/>
      <c r="T151" s="373"/>
      <c r="U151" s="566">
        <v>1000000</v>
      </c>
      <c r="V151" s="566">
        <v>1000000</v>
      </c>
      <c r="W151" s="566">
        <v>0</v>
      </c>
      <c r="X151" s="566">
        <v>0</v>
      </c>
      <c r="Y151" s="566">
        <v>0</v>
      </c>
      <c r="Z151" s="566">
        <v>0</v>
      </c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</row>
    <row r="152" spans="1:50" s="335" customFormat="1" ht="294.75" customHeight="1">
      <c r="A152" s="306" t="s">
        <v>691</v>
      </c>
      <c r="B152" s="363">
        <v>811</v>
      </c>
      <c r="C152" s="364" t="s">
        <v>20</v>
      </c>
      <c r="D152" s="363" t="s">
        <v>405</v>
      </c>
      <c r="E152" s="363">
        <v>612</v>
      </c>
      <c r="F152" s="363"/>
      <c r="G152" s="365" t="s">
        <v>751</v>
      </c>
      <c r="H152" s="363">
        <v>1111</v>
      </c>
      <c r="I152" s="67" t="s">
        <v>407</v>
      </c>
      <c r="J152" s="80"/>
      <c r="K152" s="366"/>
      <c r="L152" s="457"/>
      <c r="M152" s="459"/>
      <c r="N152" s="426"/>
      <c r="O152" s="106"/>
      <c r="P152" s="106"/>
      <c r="Q152" s="368"/>
      <c r="R152" s="369"/>
      <c r="S152" s="369"/>
      <c r="T152" s="369"/>
      <c r="U152" s="32">
        <v>5081583</v>
      </c>
      <c r="V152" s="32">
        <v>5081583</v>
      </c>
      <c r="W152" s="32">
        <v>0</v>
      </c>
      <c r="X152" s="32">
        <v>0</v>
      </c>
      <c r="Y152" s="32">
        <v>0</v>
      </c>
      <c r="Z152" s="32">
        <v>0</v>
      </c>
      <c r="AA152" s="374"/>
      <c r="AB152" s="374"/>
      <c r="AC152" s="374"/>
      <c r="AD152" s="374"/>
      <c r="AE152" s="374"/>
      <c r="AF152" s="374"/>
      <c r="AG152" s="374"/>
      <c r="AH152" s="374"/>
      <c r="AI152" s="374"/>
      <c r="AJ152" s="374"/>
      <c r="AK152" s="374"/>
      <c r="AL152" s="374"/>
      <c r="AM152" s="374"/>
      <c r="AN152" s="374"/>
      <c r="AO152" s="374"/>
      <c r="AP152" s="374"/>
      <c r="AQ152" s="374"/>
      <c r="AR152" s="374"/>
      <c r="AS152" s="374"/>
      <c r="AT152" s="374"/>
      <c r="AU152" s="374"/>
      <c r="AV152" s="374"/>
      <c r="AW152" s="374"/>
      <c r="AX152" s="374"/>
    </row>
    <row r="153" spans="1:50" s="335" customFormat="1" ht="32.25" customHeight="1">
      <c r="A153" s="1303" t="s">
        <v>50</v>
      </c>
      <c r="B153" s="1254"/>
      <c r="C153" s="1255"/>
      <c r="D153" s="1255"/>
      <c r="E153" s="1255"/>
      <c r="F153" s="1255"/>
      <c r="G153" s="1255"/>
      <c r="H153" s="1256"/>
      <c r="I153" s="1110" t="s">
        <v>762</v>
      </c>
      <c r="J153" s="583"/>
      <c r="K153" s="370"/>
      <c r="L153" s="571"/>
      <c r="M153" s="574" t="s">
        <v>752</v>
      </c>
      <c r="N153" s="597"/>
      <c r="O153" s="371"/>
      <c r="P153" s="371"/>
      <c r="Q153" s="372"/>
      <c r="R153" s="373"/>
      <c r="S153" s="373"/>
      <c r="T153" s="373"/>
      <c r="U153" s="566">
        <v>54282</v>
      </c>
      <c r="V153" s="566">
        <v>54282</v>
      </c>
      <c r="W153" s="566">
        <v>0</v>
      </c>
      <c r="X153" s="566">
        <v>0</v>
      </c>
      <c r="Y153" s="566">
        <v>0</v>
      </c>
      <c r="Z153" s="566">
        <v>0</v>
      </c>
      <c r="AA153" s="374"/>
      <c r="AB153" s="374"/>
      <c r="AC153" s="374"/>
      <c r="AD153" s="374"/>
      <c r="AE153" s="374"/>
      <c r="AF153" s="374"/>
      <c r="AG153" s="374"/>
      <c r="AH153" s="374"/>
      <c r="AI153" s="374"/>
      <c r="AJ153" s="374"/>
      <c r="AK153" s="374"/>
      <c r="AL153" s="374"/>
      <c r="AM153" s="374"/>
      <c r="AN153" s="374"/>
      <c r="AO153" s="374"/>
      <c r="AP153" s="374"/>
      <c r="AQ153" s="374"/>
      <c r="AR153" s="374"/>
      <c r="AS153" s="374"/>
      <c r="AT153" s="374"/>
      <c r="AU153" s="374"/>
      <c r="AV153" s="374"/>
      <c r="AW153" s="374"/>
      <c r="AX153" s="374"/>
    </row>
    <row r="154" spans="1:50" s="335" customFormat="1" ht="32.25" customHeight="1">
      <c r="A154" s="1304"/>
      <c r="B154" s="1257"/>
      <c r="C154" s="1258"/>
      <c r="D154" s="1258"/>
      <c r="E154" s="1258"/>
      <c r="F154" s="1258"/>
      <c r="G154" s="1258"/>
      <c r="H154" s="1259"/>
      <c r="I154" s="1111"/>
      <c r="J154" s="583"/>
      <c r="K154" s="370"/>
      <c r="L154" s="571"/>
      <c r="M154" s="574" t="s">
        <v>753</v>
      </c>
      <c r="N154" s="597"/>
      <c r="O154" s="371"/>
      <c r="P154" s="371"/>
      <c r="Q154" s="372"/>
      <c r="R154" s="373"/>
      <c r="S154" s="373"/>
      <c r="T154" s="373"/>
      <c r="U154" s="566">
        <v>2136886</v>
      </c>
      <c r="V154" s="566">
        <v>2136886</v>
      </c>
      <c r="W154" s="566">
        <v>0</v>
      </c>
      <c r="X154" s="566">
        <v>0</v>
      </c>
      <c r="Y154" s="566">
        <v>0</v>
      </c>
      <c r="Z154" s="566">
        <v>0</v>
      </c>
      <c r="AA154" s="374"/>
      <c r="AB154" s="374"/>
      <c r="AC154" s="374"/>
      <c r="AD154" s="374"/>
      <c r="AE154" s="374"/>
      <c r="AF154" s="374"/>
      <c r="AG154" s="374"/>
      <c r="AH154" s="374"/>
      <c r="AI154" s="374"/>
      <c r="AJ154" s="374"/>
      <c r="AK154" s="374"/>
      <c r="AL154" s="374"/>
      <c r="AM154" s="374"/>
      <c r="AN154" s="374"/>
      <c r="AO154" s="374"/>
      <c r="AP154" s="374"/>
      <c r="AQ154" s="374"/>
      <c r="AR154" s="374"/>
      <c r="AS154" s="374"/>
      <c r="AT154" s="374"/>
      <c r="AU154" s="374"/>
      <c r="AV154" s="374"/>
      <c r="AW154" s="374"/>
      <c r="AX154" s="374"/>
    </row>
    <row r="155" spans="1:50" s="335" customFormat="1" ht="67.5" customHeight="1">
      <c r="A155" s="1304"/>
      <c r="B155" s="1257"/>
      <c r="C155" s="1258"/>
      <c r="D155" s="1258"/>
      <c r="E155" s="1258"/>
      <c r="F155" s="1258"/>
      <c r="G155" s="1258"/>
      <c r="H155" s="1259"/>
      <c r="I155" s="1111"/>
      <c r="J155" s="583"/>
      <c r="K155" s="370"/>
      <c r="L155" s="571"/>
      <c r="M155" s="574" t="s">
        <v>754</v>
      </c>
      <c r="N155" s="597"/>
      <c r="O155" s="371"/>
      <c r="P155" s="371"/>
      <c r="Q155" s="372"/>
      <c r="R155" s="373"/>
      <c r="S155" s="373"/>
      <c r="T155" s="373"/>
      <c r="U155" s="566">
        <v>816330</v>
      </c>
      <c r="V155" s="566">
        <v>816330</v>
      </c>
      <c r="W155" s="566">
        <v>0</v>
      </c>
      <c r="X155" s="566">
        <v>0</v>
      </c>
      <c r="Y155" s="566">
        <v>0</v>
      </c>
      <c r="Z155" s="566">
        <v>0</v>
      </c>
      <c r="AA155" s="374"/>
      <c r="AB155" s="374"/>
      <c r="AC155" s="374"/>
      <c r="AD155" s="374"/>
      <c r="AE155" s="374"/>
      <c r="AF155" s="374"/>
      <c r="AG155" s="374"/>
      <c r="AH155" s="374"/>
      <c r="AI155" s="374"/>
      <c r="AJ155" s="374"/>
      <c r="AK155" s="374"/>
      <c r="AL155" s="374"/>
      <c r="AM155" s="374"/>
      <c r="AN155" s="374"/>
      <c r="AO155" s="374"/>
      <c r="AP155" s="374"/>
      <c r="AQ155" s="374"/>
      <c r="AR155" s="374"/>
      <c r="AS155" s="374"/>
      <c r="AT155" s="374"/>
      <c r="AU155" s="374"/>
      <c r="AV155" s="374"/>
      <c r="AW155" s="374"/>
      <c r="AX155" s="374"/>
    </row>
    <row r="156" spans="1:50" s="335" customFormat="1" ht="42" customHeight="1">
      <c r="A156" s="1304"/>
      <c r="B156" s="1257"/>
      <c r="C156" s="1258"/>
      <c r="D156" s="1258"/>
      <c r="E156" s="1258"/>
      <c r="F156" s="1258"/>
      <c r="G156" s="1258"/>
      <c r="H156" s="1259"/>
      <c r="I156" s="1111"/>
      <c r="J156" s="583"/>
      <c r="K156" s="370"/>
      <c r="L156" s="571"/>
      <c r="M156" s="574" t="s">
        <v>755</v>
      </c>
      <c r="N156" s="597"/>
      <c r="O156" s="371"/>
      <c r="P156" s="371"/>
      <c r="Q156" s="372"/>
      <c r="R156" s="373"/>
      <c r="S156" s="373"/>
      <c r="T156" s="373"/>
      <c r="U156" s="566">
        <v>658600</v>
      </c>
      <c r="V156" s="566">
        <v>658600</v>
      </c>
      <c r="W156" s="566">
        <v>0</v>
      </c>
      <c r="X156" s="566">
        <v>0</v>
      </c>
      <c r="Y156" s="566">
        <v>0</v>
      </c>
      <c r="Z156" s="566">
        <v>0</v>
      </c>
      <c r="AA156" s="374"/>
      <c r="AB156" s="374"/>
      <c r="AC156" s="374"/>
      <c r="AD156" s="374"/>
      <c r="AE156" s="374"/>
      <c r="AF156" s="374"/>
      <c r="AG156" s="374"/>
      <c r="AH156" s="374"/>
      <c r="AI156" s="374"/>
      <c r="AJ156" s="374"/>
      <c r="AK156" s="374"/>
      <c r="AL156" s="374"/>
      <c r="AM156" s="374"/>
      <c r="AN156" s="374"/>
      <c r="AO156" s="374"/>
      <c r="AP156" s="374"/>
      <c r="AQ156" s="374"/>
      <c r="AR156" s="374"/>
      <c r="AS156" s="374"/>
      <c r="AT156" s="374"/>
      <c r="AU156" s="374"/>
      <c r="AV156" s="374"/>
      <c r="AW156" s="374"/>
      <c r="AX156" s="374"/>
    </row>
    <row r="157" spans="1:50" s="335" customFormat="1" ht="53.25" customHeight="1">
      <c r="A157" s="1304"/>
      <c r="B157" s="1257"/>
      <c r="C157" s="1258"/>
      <c r="D157" s="1258"/>
      <c r="E157" s="1258"/>
      <c r="F157" s="1258"/>
      <c r="G157" s="1258"/>
      <c r="H157" s="1259"/>
      <c r="I157" s="1111"/>
      <c r="J157" s="583"/>
      <c r="K157" s="370"/>
      <c r="L157" s="571"/>
      <c r="M157" s="574" t="s">
        <v>756</v>
      </c>
      <c r="N157" s="597"/>
      <c r="O157" s="371"/>
      <c r="P157" s="371"/>
      <c r="Q157" s="372"/>
      <c r="R157" s="373"/>
      <c r="S157" s="373"/>
      <c r="T157" s="373"/>
      <c r="U157" s="566">
        <v>558845</v>
      </c>
      <c r="V157" s="566">
        <v>558845</v>
      </c>
      <c r="W157" s="566">
        <v>0</v>
      </c>
      <c r="X157" s="566">
        <v>0</v>
      </c>
      <c r="Y157" s="566">
        <v>0</v>
      </c>
      <c r="Z157" s="566">
        <v>0</v>
      </c>
      <c r="AA157" s="374"/>
      <c r="AB157" s="374"/>
      <c r="AC157" s="374"/>
      <c r="AD157" s="374"/>
      <c r="AE157" s="374"/>
      <c r="AF157" s="374"/>
      <c r="AG157" s="374"/>
      <c r="AH157" s="374"/>
      <c r="AI157" s="374"/>
      <c r="AJ157" s="374"/>
      <c r="AK157" s="374"/>
      <c r="AL157" s="374"/>
      <c r="AM157" s="374"/>
      <c r="AN157" s="374"/>
      <c r="AO157" s="374"/>
      <c r="AP157" s="374"/>
      <c r="AQ157" s="374"/>
      <c r="AR157" s="374"/>
      <c r="AS157" s="374"/>
      <c r="AT157" s="374"/>
      <c r="AU157" s="374"/>
      <c r="AV157" s="374"/>
      <c r="AW157" s="374"/>
      <c r="AX157" s="374"/>
    </row>
    <row r="158" spans="1:50" s="335" customFormat="1" ht="45.75" customHeight="1">
      <c r="A158" s="1304"/>
      <c r="B158" s="1257"/>
      <c r="C158" s="1258"/>
      <c r="D158" s="1258"/>
      <c r="E158" s="1258"/>
      <c r="F158" s="1258"/>
      <c r="G158" s="1258"/>
      <c r="H158" s="1259"/>
      <c r="I158" s="1111"/>
      <c r="J158" s="583"/>
      <c r="K158" s="370"/>
      <c r="L158" s="571"/>
      <c r="M158" s="574" t="s">
        <v>757</v>
      </c>
      <c r="N158" s="597"/>
      <c r="O158" s="371"/>
      <c r="P158" s="371"/>
      <c r="Q158" s="372"/>
      <c r="R158" s="373"/>
      <c r="S158" s="373"/>
      <c r="T158" s="373"/>
      <c r="U158" s="566">
        <v>83278</v>
      </c>
      <c r="V158" s="566">
        <v>83278</v>
      </c>
      <c r="W158" s="566">
        <v>0</v>
      </c>
      <c r="X158" s="566">
        <v>0</v>
      </c>
      <c r="Y158" s="566">
        <v>0</v>
      </c>
      <c r="Z158" s="566">
        <v>0</v>
      </c>
      <c r="AA158" s="374"/>
      <c r="AB158" s="374"/>
      <c r="AC158" s="374"/>
      <c r="AD158" s="374"/>
      <c r="AE158" s="374"/>
      <c r="AF158" s="374"/>
      <c r="AG158" s="374"/>
      <c r="AH158" s="374"/>
      <c r="AI158" s="374"/>
      <c r="AJ158" s="374"/>
      <c r="AK158" s="374"/>
      <c r="AL158" s="374"/>
      <c r="AM158" s="374"/>
      <c r="AN158" s="374"/>
      <c r="AO158" s="374"/>
      <c r="AP158" s="374"/>
      <c r="AQ158" s="374"/>
      <c r="AR158" s="374"/>
      <c r="AS158" s="374"/>
      <c r="AT158" s="374"/>
      <c r="AU158" s="374"/>
      <c r="AV158" s="374"/>
      <c r="AW158" s="374"/>
      <c r="AX158" s="374"/>
    </row>
    <row r="159" spans="1:50" s="335" customFormat="1" ht="48" customHeight="1">
      <c r="A159" s="1304"/>
      <c r="B159" s="1257"/>
      <c r="C159" s="1258"/>
      <c r="D159" s="1258"/>
      <c r="E159" s="1258"/>
      <c r="F159" s="1258"/>
      <c r="G159" s="1258"/>
      <c r="H159" s="1259"/>
      <c r="I159" s="1111"/>
      <c r="J159" s="583"/>
      <c r="K159" s="370"/>
      <c r="L159" s="571"/>
      <c r="M159" s="574" t="s">
        <v>758</v>
      </c>
      <c r="N159" s="597"/>
      <c r="O159" s="371"/>
      <c r="P159" s="371"/>
      <c r="Q159" s="372"/>
      <c r="R159" s="373"/>
      <c r="S159" s="373"/>
      <c r="T159" s="373"/>
      <c r="U159" s="566">
        <v>503090</v>
      </c>
      <c r="V159" s="566">
        <v>503090</v>
      </c>
      <c r="W159" s="566">
        <v>0</v>
      </c>
      <c r="X159" s="566">
        <v>0</v>
      </c>
      <c r="Y159" s="566">
        <v>0</v>
      </c>
      <c r="Z159" s="566">
        <v>0</v>
      </c>
      <c r="AA159" s="374"/>
      <c r="AB159" s="374"/>
      <c r="AC159" s="374"/>
      <c r="AD159" s="374"/>
      <c r="AE159" s="374"/>
      <c r="AF159" s="374"/>
      <c r="AG159" s="374"/>
      <c r="AH159" s="374"/>
      <c r="AI159" s="374"/>
      <c r="AJ159" s="374"/>
      <c r="AK159" s="374"/>
      <c r="AL159" s="374"/>
      <c r="AM159" s="374"/>
      <c r="AN159" s="374"/>
      <c r="AO159" s="374"/>
      <c r="AP159" s="374"/>
      <c r="AQ159" s="374"/>
      <c r="AR159" s="374"/>
      <c r="AS159" s="374"/>
      <c r="AT159" s="374"/>
      <c r="AU159" s="374"/>
      <c r="AV159" s="374"/>
      <c r="AW159" s="374"/>
      <c r="AX159" s="374"/>
    </row>
    <row r="160" spans="1:50" s="335" customFormat="1" ht="32.25" customHeight="1">
      <c r="A160" s="1305"/>
      <c r="B160" s="1260"/>
      <c r="C160" s="1261"/>
      <c r="D160" s="1261"/>
      <c r="E160" s="1261"/>
      <c r="F160" s="1261"/>
      <c r="G160" s="1261"/>
      <c r="H160" s="1262"/>
      <c r="I160" s="1263"/>
      <c r="J160" s="583"/>
      <c r="K160" s="370"/>
      <c r="L160" s="571"/>
      <c r="M160" s="574" t="s">
        <v>759</v>
      </c>
      <c r="N160" s="597"/>
      <c r="O160" s="371"/>
      <c r="P160" s="371"/>
      <c r="Q160" s="372"/>
      <c r="R160" s="373"/>
      <c r="S160" s="373"/>
      <c r="T160" s="373"/>
      <c r="U160" s="566">
        <v>270272</v>
      </c>
      <c r="V160" s="566">
        <v>270272</v>
      </c>
      <c r="W160" s="566">
        <v>0</v>
      </c>
      <c r="X160" s="566">
        <v>0</v>
      </c>
      <c r="Y160" s="566">
        <v>0</v>
      </c>
      <c r="Z160" s="566">
        <v>0</v>
      </c>
      <c r="AA160" s="374"/>
      <c r="AB160" s="374"/>
      <c r="AC160" s="374"/>
      <c r="AD160" s="374"/>
      <c r="AE160" s="374"/>
      <c r="AF160" s="374"/>
      <c r="AG160" s="374"/>
      <c r="AH160" s="374"/>
      <c r="AI160" s="374"/>
      <c r="AJ160" s="374"/>
      <c r="AK160" s="374"/>
      <c r="AL160" s="374"/>
      <c r="AM160" s="374"/>
      <c r="AN160" s="374"/>
      <c r="AO160" s="374"/>
      <c r="AP160" s="374"/>
      <c r="AQ160" s="374"/>
      <c r="AR160" s="374"/>
      <c r="AS160" s="374"/>
      <c r="AT160" s="374"/>
      <c r="AU160" s="374"/>
      <c r="AV160" s="374"/>
      <c r="AW160" s="374"/>
      <c r="AX160" s="374"/>
    </row>
    <row r="161" spans="1:50" s="335" customFormat="1" ht="409.5" customHeight="1">
      <c r="A161" s="479" t="s">
        <v>760</v>
      </c>
      <c r="B161" s="363">
        <v>811</v>
      </c>
      <c r="C161" s="364" t="s">
        <v>20</v>
      </c>
      <c r="D161" s="363" t="s">
        <v>405</v>
      </c>
      <c r="E161" s="363">
        <v>612</v>
      </c>
      <c r="F161" s="363"/>
      <c r="G161" s="363" t="s">
        <v>761</v>
      </c>
      <c r="H161" s="363">
        <v>1111</v>
      </c>
      <c r="I161" s="67" t="s">
        <v>407</v>
      </c>
      <c r="J161" s="80"/>
      <c r="K161" s="366"/>
      <c r="L161" s="457"/>
      <c r="M161" s="478"/>
      <c r="N161" s="426"/>
      <c r="O161" s="106"/>
      <c r="P161" s="106"/>
      <c r="Q161" s="368"/>
      <c r="R161" s="369"/>
      <c r="S161" s="369"/>
      <c r="T161" s="369"/>
      <c r="U161" s="32">
        <v>169552.39</v>
      </c>
      <c r="V161" s="32">
        <v>169552.39</v>
      </c>
      <c r="W161" s="32">
        <v>0</v>
      </c>
      <c r="X161" s="32">
        <v>0</v>
      </c>
      <c r="Y161" s="32">
        <v>0</v>
      </c>
      <c r="Z161" s="32">
        <v>0</v>
      </c>
      <c r="AA161" s="374"/>
      <c r="AB161" s="374"/>
      <c r="AC161" s="374"/>
      <c r="AD161" s="374"/>
      <c r="AE161" s="374"/>
      <c r="AF161" s="374"/>
      <c r="AG161" s="374"/>
      <c r="AH161" s="374"/>
      <c r="AI161" s="374"/>
      <c r="AJ161" s="374"/>
      <c r="AK161" s="374"/>
      <c r="AL161" s="374"/>
      <c r="AM161" s="374"/>
      <c r="AN161" s="374"/>
      <c r="AO161" s="374"/>
      <c r="AP161" s="374"/>
      <c r="AQ161" s="374"/>
      <c r="AR161" s="374"/>
      <c r="AS161" s="374"/>
      <c r="AT161" s="374"/>
      <c r="AU161" s="374"/>
      <c r="AV161" s="374"/>
      <c r="AW161" s="374"/>
      <c r="AX161" s="374"/>
    </row>
    <row r="162" spans="1:50" s="335" customFormat="1" ht="108" customHeight="1">
      <c r="A162" s="598" t="s">
        <v>37</v>
      </c>
      <c r="B162" s="593"/>
      <c r="C162" s="594"/>
      <c r="D162" s="594"/>
      <c r="E162" s="594"/>
      <c r="F162" s="594"/>
      <c r="G162" s="594"/>
      <c r="H162" s="595"/>
      <c r="I162" s="596" t="s">
        <v>763</v>
      </c>
      <c r="J162" s="583"/>
      <c r="K162" s="370"/>
      <c r="L162" s="571"/>
      <c r="M162" s="574" t="s">
        <v>764</v>
      </c>
      <c r="N162" s="597"/>
      <c r="O162" s="371"/>
      <c r="P162" s="371"/>
      <c r="Q162" s="372"/>
      <c r="R162" s="373"/>
      <c r="S162" s="373"/>
      <c r="T162" s="373"/>
      <c r="U162" s="566">
        <v>169552.39</v>
      </c>
      <c r="V162" s="566">
        <v>169552.39</v>
      </c>
      <c r="W162" s="566">
        <v>0</v>
      </c>
      <c r="X162" s="566">
        <v>0</v>
      </c>
      <c r="Y162" s="566">
        <v>0</v>
      </c>
      <c r="Z162" s="566">
        <v>0</v>
      </c>
      <c r="AA162" s="374"/>
      <c r="AB162" s="374"/>
      <c r="AC162" s="374"/>
      <c r="AD162" s="374"/>
      <c r="AE162" s="374"/>
      <c r="AF162" s="374"/>
      <c r="AG162" s="374"/>
      <c r="AH162" s="374"/>
      <c r="AI162" s="374"/>
      <c r="AJ162" s="374"/>
      <c r="AK162" s="374"/>
      <c r="AL162" s="374"/>
      <c r="AM162" s="374"/>
      <c r="AN162" s="374"/>
      <c r="AO162" s="374"/>
      <c r="AP162" s="374"/>
      <c r="AQ162" s="374"/>
      <c r="AR162" s="374"/>
      <c r="AS162" s="374"/>
      <c r="AT162" s="374"/>
      <c r="AU162" s="374"/>
      <c r="AV162" s="374"/>
      <c r="AW162" s="374"/>
      <c r="AX162" s="374"/>
    </row>
    <row r="163" spans="1:50" ht="51.75" customHeight="1">
      <c r="A163" s="1052" t="s">
        <v>232</v>
      </c>
      <c r="B163" s="1052"/>
      <c r="C163" s="1052"/>
      <c r="D163" s="1052"/>
      <c r="E163" s="1052"/>
      <c r="F163" s="1052"/>
      <c r="G163" s="1052"/>
      <c r="H163" s="1052"/>
      <c r="I163" s="1052"/>
      <c r="J163" s="1052"/>
      <c r="K163" s="1052"/>
      <c r="L163" s="1052"/>
      <c r="M163" s="1052"/>
      <c r="N163" s="1052"/>
      <c r="O163" s="100"/>
      <c r="P163" s="101"/>
      <c r="Q163" s="102"/>
      <c r="R163" s="103"/>
      <c r="S163" s="103"/>
      <c r="T163" s="103"/>
      <c r="U163" s="33">
        <v>101768.42</v>
      </c>
      <c r="V163" s="33">
        <v>101768.42</v>
      </c>
      <c r="W163" s="33">
        <v>101589.48</v>
      </c>
      <c r="X163" s="33">
        <v>101589.48</v>
      </c>
      <c r="Y163" s="33">
        <v>101589.48</v>
      </c>
      <c r="Z163" s="33">
        <v>101589.48</v>
      </c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</row>
    <row r="164" spans="1:50" ht="169.5" customHeight="1">
      <c r="A164" s="104" t="s">
        <v>606</v>
      </c>
      <c r="B164" s="315">
        <v>811</v>
      </c>
      <c r="C164" s="144" t="s">
        <v>7</v>
      </c>
      <c r="D164" s="315" t="s">
        <v>231</v>
      </c>
      <c r="E164" s="315">
        <v>612</v>
      </c>
      <c r="F164" s="315"/>
      <c r="G164" s="315" t="s">
        <v>450</v>
      </c>
      <c r="H164" s="315">
        <v>1111</v>
      </c>
      <c r="I164" s="67" t="s">
        <v>364</v>
      </c>
      <c r="J164" s="414"/>
      <c r="K164" s="414"/>
      <c r="L164" s="414" t="s">
        <v>210</v>
      </c>
      <c r="M164" s="414"/>
      <c r="N164" s="414"/>
      <c r="O164" s="105"/>
      <c r="P164" s="106"/>
      <c r="Q164" s="107"/>
      <c r="R164" s="108"/>
      <c r="S164" s="108"/>
      <c r="T164" s="108"/>
      <c r="U164" s="34">
        <v>0</v>
      </c>
      <c r="V164" s="34">
        <v>0</v>
      </c>
      <c r="W164" s="34">
        <v>101589.48</v>
      </c>
      <c r="X164" s="34">
        <v>101589.48</v>
      </c>
      <c r="Y164" s="34">
        <v>101589.48</v>
      </c>
      <c r="Z164" s="34">
        <v>101589.48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</row>
    <row r="165" spans="1:50" s="335" customFormat="1" ht="148.5" customHeight="1">
      <c r="A165" s="563" t="s">
        <v>449</v>
      </c>
      <c r="B165" s="567"/>
      <c r="C165" s="567"/>
      <c r="D165" s="567"/>
      <c r="E165" s="567"/>
      <c r="F165" s="567"/>
      <c r="G165" s="567"/>
      <c r="H165" s="567"/>
      <c r="I165" s="563" t="s">
        <v>941</v>
      </c>
      <c r="J165" s="567"/>
      <c r="K165" s="567"/>
      <c r="L165" s="567"/>
      <c r="M165" s="563" t="s">
        <v>943</v>
      </c>
      <c r="N165" s="567"/>
      <c r="O165" s="703"/>
      <c r="P165" s="377"/>
      <c r="Q165" s="696"/>
      <c r="R165" s="379"/>
      <c r="S165" s="379"/>
      <c r="T165" s="379"/>
      <c r="U165" s="566">
        <v>0</v>
      </c>
      <c r="V165" s="566">
        <v>0</v>
      </c>
      <c r="W165" s="709">
        <v>101589.48</v>
      </c>
      <c r="X165" s="709">
        <v>101589.48</v>
      </c>
      <c r="Y165" s="566">
        <v>101589.48</v>
      </c>
      <c r="Z165" s="566">
        <v>101589.48</v>
      </c>
      <c r="AA165" s="374"/>
      <c r="AB165" s="374"/>
      <c r="AC165" s="374"/>
      <c r="AD165" s="374"/>
      <c r="AE165" s="374"/>
      <c r="AF165" s="374"/>
      <c r="AG165" s="374"/>
      <c r="AH165" s="374"/>
      <c r="AI165" s="374"/>
      <c r="AJ165" s="374"/>
      <c r="AK165" s="374"/>
      <c r="AL165" s="374"/>
      <c r="AM165" s="374"/>
      <c r="AN165" s="374"/>
      <c r="AO165" s="374"/>
      <c r="AP165" s="374"/>
      <c r="AQ165" s="374"/>
      <c r="AR165" s="374"/>
      <c r="AS165" s="374"/>
      <c r="AT165" s="374"/>
      <c r="AU165" s="374"/>
      <c r="AV165" s="374"/>
      <c r="AW165" s="374"/>
      <c r="AX165" s="374"/>
    </row>
    <row r="166" spans="1:50" ht="243" customHeight="1">
      <c r="A166" s="104" t="s">
        <v>606</v>
      </c>
      <c r="B166" s="315">
        <v>811</v>
      </c>
      <c r="C166" s="144" t="s">
        <v>7</v>
      </c>
      <c r="D166" s="315" t="s">
        <v>231</v>
      </c>
      <c r="E166" s="315">
        <v>612</v>
      </c>
      <c r="F166" s="315"/>
      <c r="G166" s="315" t="s">
        <v>668</v>
      </c>
      <c r="H166" s="315">
        <v>1111</v>
      </c>
      <c r="I166" s="67" t="s">
        <v>364</v>
      </c>
      <c r="J166" s="414"/>
      <c r="K166" s="414"/>
      <c r="L166" s="414" t="s">
        <v>210</v>
      </c>
      <c r="M166" s="414"/>
      <c r="N166" s="414"/>
      <c r="O166" s="105"/>
      <c r="P166" s="106"/>
      <c r="Q166" s="107"/>
      <c r="R166" s="108"/>
      <c r="S166" s="108"/>
      <c r="T166" s="108"/>
      <c r="U166" s="34">
        <v>101768.42</v>
      </c>
      <c r="V166" s="34">
        <v>101768.42</v>
      </c>
      <c r="W166" s="34">
        <v>0</v>
      </c>
      <c r="X166" s="34">
        <v>0</v>
      </c>
      <c r="Y166" s="34">
        <v>0</v>
      </c>
      <c r="Z166" s="34">
        <v>0</v>
      </c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</row>
    <row r="167" spans="1:50" s="335" customFormat="1" ht="172.5" customHeight="1">
      <c r="A167" s="563" t="s">
        <v>449</v>
      </c>
      <c r="B167" s="567"/>
      <c r="C167" s="567"/>
      <c r="D167" s="567"/>
      <c r="E167" s="567"/>
      <c r="F167" s="567"/>
      <c r="G167" s="567"/>
      <c r="H167" s="567"/>
      <c r="I167" s="563" t="s">
        <v>941</v>
      </c>
      <c r="J167" s="567"/>
      <c r="K167" s="567"/>
      <c r="L167" s="567"/>
      <c r="M167" s="563" t="s">
        <v>942</v>
      </c>
      <c r="N167" s="567"/>
      <c r="O167" s="703"/>
      <c r="P167" s="377"/>
      <c r="Q167" s="696"/>
      <c r="R167" s="379"/>
      <c r="S167" s="379"/>
      <c r="T167" s="379"/>
      <c r="U167" s="566">
        <v>101768.42</v>
      </c>
      <c r="V167" s="566">
        <v>101768.42</v>
      </c>
      <c r="W167" s="709">
        <v>0</v>
      </c>
      <c r="X167" s="709">
        <v>0</v>
      </c>
      <c r="Y167" s="566">
        <v>0</v>
      </c>
      <c r="Z167" s="566">
        <v>0</v>
      </c>
      <c r="AA167" s="374"/>
      <c r="AB167" s="374"/>
      <c r="AC167" s="374"/>
      <c r="AD167" s="374"/>
      <c r="AE167" s="374"/>
      <c r="AF167" s="374"/>
      <c r="AG167" s="374"/>
      <c r="AH167" s="374"/>
      <c r="AI167" s="374"/>
      <c r="AJ167" s="374"/>
      <c r="AK167" s="374"/>
      <c r="AL167" s="374"/>
      <c r="AM167" s="374"/>
      <c r="AN167" s="374"/>
      <c r="AO167" s="374"/>
      <c r="AP167" s="374"/>
      <c r="AQ167" s="374"/>
      <c r="AR167" s="374"/>
      <c r="AS167" s="374"/>
      <c r="AT167" s="374"/>
      <c r="AU167" s="374"/>
      <c r="AV167" s="374"/>
      <c r="AW167" s="374"/>
      <c r="AX167" s="374"/>
    </row>
    <row r="168" spans="1:26" ht="86.25" customHeight="1">
      <c r="A168" s="1074" t="s">
        <v>61</v>
      </c>
      <c r="B168" s="1075"/>
      <c r="C168" s="1075"/>
      <c r="D168" s="1075"/>
      <c r="E168" s="1075"/>
      <c r="F168" s="1075"/>
      <c r="G168" s="1075"/>
      <c r="H168" s="1075"/>
      <c r="I168" s="1075"/>
      <c r="J168" s="1075"/>
      <c r="K168" s="1075"/>
      <c r="L168" s="1075"/>
      <c r="M168" s="1075"/>
      <c r="N168" s="282"/>
      <c r="O168" s="109"/>
      <c r="P168" s="109"/>
      <c r="Q168" s="109"/>
      <c r="R168" s="110" t="e">
        <f>R169+R192+R283+R285+R292+R296</f>
        <v>#REF!</v>
      </c>
      <c r="S168" s="110" t="e">
        <f>S169+S192+S283+S285+S292+S296</f>
        <v>#REF!</v>
      </c>
      <c r="T168" s="110" t="e">
        <f>T169+T192+T283+T285+T292+T296</f>
        <v>#REF!</v>
      </c>
      <c r="U168" s="35">
        <v>116596340.72999999</v>
      </c>
      <c r="V168" s="35">
        <v>116596340.72999999</v>
      </c>
      <c r="W168" s="35">
        <v>137906479.91</v>
      </c>
      <c r="X168" s="35">
        <v>137906479.91</v>
      </c>
      <c r="Y168" s="35">
        <v>54506479.91</v>
      </c>
      <c r="Z168" s="35">
        <v>54506479.91</v>
      </c>
    </row>
    <row r="169" spans="1:26" ht="148.5" customHeight="1">
      <c r="A169" s="111" t="s">
        <v>62</v>
      </c>
      <c r="B169" s="314" t="s">
        <v>6</v>
      </c>
      <c r="C169" s="314" t="s">
        <v>7</v>
      </c>
      <c r="D169" s="314" t="s">
        <v>63</v>
      </c>
      <c r="E169" s="314" t="s">
        <v>8</v>
      </c>
      <c r="F169" s="314" t="s">
        <v>64</v>
      </c>
      <c r="G169" s="314" t="s">
        <v>429</v>
      </c>
      <c r="H169" s="314" t="s">
        <v>9</v>
      </c>
      <c r="I169" s="112" t="s">
        <v>65</v>
      </c>
      <c r="J169" s="36">
        <f>J170+J171+J190</f>
        <v>28049999.5</v>
      </c>
      <c r="K169" s="36">
        <f>K170+K171+K190</f>
        <v>79276545.3</v>
      </c>
      <c r="L169" s="36"/>
      <c r="M169" s="36"/>
      <c r="N169" s="276"/>
      <c r="O169" s="36"/>
      <c r="P169" s="36"/>
      <c r="Q169" s="36" t="e">
        <f>Q170+Q171+Q190</f>
        <v>#REF!</v>
      </c>
      <c r="R169" s="113" t="e">
        <f>R170+R171+R190</f>
        <v>#REF!</v>
      </c>
      <c r="S169" s="114" t="e">
        <f>S170+S171+S190</f>
        <v>#REF!</v>
      </c>
      <c r="T169" s="114" t="e">
        <f>T170+T171+T190</f>
        <v>#REF!</v>
      </c>
      <c r="U169" s="36">
        <v>65397003</v>
      </c>
      <c r="V169" s="36">
        <v>65397003</v>
      </c>
      <c r="W169" s="36">
        <v>39638272.65</v>
      </c>
      <c r="X169" s="36">
        <v>39638272.65</v>
      </c>
      <c r="Y169" s="36">
        <v>39638272.65</v>
      </c>
      <c r="Z169" s="36">
        <v>39638272.65</v>
      </c>
    </row>
    <row r="170" spans="1:26" s="335" customFormat="1" ht="42" customHeight="1">
      <c r="A170" s="1241" t="s">
        <v>66</v>
      </c>
      <c r="B170" s="1245"/>
      <c r="C170" s="1246"/>
      <c r="D170" s="1246"/>
      <c r="E170" s="1246"/>
      <c r="F170" s="1246"/>
      <c r="G170" s="1246"/>
      <c r="H170" s="1247"/>
      <c r="I170" s="1197" t="s">
        <v>596</v>
      </c>
      <c r="J170" s="578">
        <v>2194279.16</v>
      </c>
      <c r="K170" s="578">
        <v>59000000</v>
      </c>
      <c r="L170" s="576" t="s">
        <v>67</v>
      </c>
      <c r="M170" s="575" t="s">
        <v>256</v>
      </c>
      <c r="N170" s="710"/>
      <c r="O170" s="577"/>
      <c r="P170" s="578"/>
      <c r="Q170" s="711">
        <v>20000000</v>
      </c>
      <c r="R170" s="539">
        <f aca="true" t="shared" si="11" ref="R170:Z170">Q170</f>
        <v>20000000</v>
      </c>
      <c r="S170" s="712">
        <f t="shared" si="11"/>
        <v>20000000</v>
      </c>
      <c r="T170" s="712">
        <f t="shared" si="11"/>
        <v>20000000</v>
      </c>
      <c r="U170" s="540">
        <v>12088275.73</v>
      </c>
      <c r="V170" s="540">
        <v>12088275.73</v>
      </c>
      <c r="W170" s="540">
        <v>16939771.15</v>
      </c>
      <c r="X170" s="540">
        <v>16939771.15</v>
      </c>
      <c r="Y170" s="540">
        <v>16939771.15</v>
      </c>
      <c r="Z170" s="540">
        <v>16939771.15</v>
      </c>
    </row>
    <row r="171" spans="1:26" s="335" customFormat="1" ht="23.25">
      <c r="A171" s="1242"/>
      <c r="B171" s="1248"/>
      <c r="C171" s="1249"/>
      <c r="D171" s="1249"/>
      <c r="E171" s="1249"/>
      <c r="F171" s="1249"/>
      <c r="G171" s="1249"/>
      <c r="H171" s="1250"/>
      <c r="I171" s="1198"/>
      <c r="J171" s="1024">
        <v>6454781.03</v>
      </c>
      <c r="K171" s="1027">
        <v>11788770.3</v>
      </c>
      <c r="L171" s="1019" t="s">
        <v>68</v>
      </c>
      <c r="M171" s="713" t="s">
        <v>223</v>
      </c>
      <c r="N171" s="533"/>
      <c r="O171" s="714">
        <v>1877</v>
      </c>
      <c r="P171" s="715">
        <f>Q171/O171</f>
        <v>10538.99147575919</v>
      </c>
      <c r="Q171" s="716">
        <f>SUM(Q172:Q187)</f>
        <v>19781687</v>
      </c>
      <c r="R171" s="717">
        <f>SUM(R172:R187)</f>
        <v>19781687</v>
      </c>
      <c r="S171" s="717">
        <f>SUM(S172:S187)</f>
        <v>19781687</v>
      </c>
      <c r="T171" s="717">
        <f>SUM(T172:T187)</f>
        <v>19781687</v>
      </c>
      <c r="U171" s="540">
        <v>8946093.3</v>
      </c>
      <c r="V171" s="540">
        <v>8946093.3</v>
      </c>
      <c r="W171" s="540">
        <v>9890843.5</v>
      </c>
      <c r="X171" s="540">
        <v>9890843.5</v>
      </c>
      <c r="Y171" s="540">
        <v>9890843.5</v>
      </c>
      <c r="Z171" s="540">
        <v>9890843.5</v>
      </c>
    </row>
    <row r="172" spans="1:26" s="335" customFormat="1" ht="126.75" customHeight="1">
      <c r="A172" s="1242"/>
      <c r="B172" s="1248"/>
      <c r="C172" s="1249"/>
      <c r="D172" s="1249"/>
      <c r="E172" s="1249"/>
      <c r="F172" s="1249"/>
      <c r="G172" s="1249"/>
      <c r="H172" s="1250"/>
      <c r="I172" s="1198"/>
      <c r="J172" s="974"/>
      <c r="K172" s="988"/>
      <c r="L172" s="1019"/>
      <c r="M172" s="564" t="s">
        <v>746</v>
      </c>
      <c r="N172" s="533" t="s">
        <v>252</v>
      </c>
      <c r="O172" s="534">
        <v>19</v>
      </c>
      <c r="P172" s="534">
        <v>70740.15</v>
      </c>
      <c r="Q172" s="534">
        <f>ROUND(O172*P172,0)</f>
        <v>1344063</v>
      </c>
      <c r="R172" s="535">
        <v>1344063</v>
      </c>
      <c r="S172" s="536">
        <v>1344063</v>
      </c>
      <c r="T172" s="536">
        <v>1344063</v>
      </c>
      <c r="U172" s="566">
        <v>51097.86</v>
      </c>
      <c r="V172" s="566">
        <v>51097.86</v>
      </c>
      <c r="W172" s="566">
        <v>672031.5</v>
      </c>
      <c r="X172" s="566">
        <v>672031.5</v>
      </c>
      <c r="Y172" s="566">
        <v>672031.5</v>
      </c>
      <c r="Z172" s="566">
        <v>672031.5</v>
      </c>
    </row>
    <row r="173" spans="1:26" s="335" customFormat="1" ht="81">
      <c r="A173" s="1242"/>
      <c r="B173" s="1248"/>
      <c r="C173" s="1249"/>
      <c r="D173" s="1249"/>
      <c r="E173" s="1249"/>
      <c r="F173" s="1249"/>
      <c r="G173" s="1249"/>
      <c r="H173" s="1250"/>
      <c r="I173" s="1198"/>
      <c r="J173" s="974"/>
      <c r="K173" s="988"/>
      <c r="L173" s="1019"/>
      <c r="M173" s="564" t="s">
        <v>627</v>
      </c>
      <c r="N173" s="533" t="s">
        <v>313</v>
      </c>
      <c r="O173" s="534">
        <v>35</v>
      </c>
      <c r="P173" s="534">
        <v>6668.01</v>
      </c>
      <c r="Q173" s="534">
        <f aca="true" t="shared" si="12" ref="Q173:Q187">ROUND(O173*P173,0)</f>
        <v>233380</v>
      </c>
      <c r="R173" s="535">
        <v>233380</v>
      </c>
      <c r="S173" s="536">
        <v>233380</v>
      </c>
      <c r="T173" s="536">
        <v>233380</v>
      </c>
      <c r="U173" s="566">
        <v>315358.25</v>
      </c>
      <c r="V173" s="566">
        <v>315358.25</v>
      </c>
      <c r="W173" s="566">
        <v>116690</v>
      </c>
      <c r="X173" s="566">
        <v>116690</v>
      </c>
      <c r="Y173" s="566">
        <v>116690</v>
      </c>
      <c r="Z173" s="566">
        <v>116690</v>
      </c>
    </row>
    <row r="174" spans="1:26" s="335" customFormat="1" ht="89.25" customHeight="1">
      <c r="A174" s="1242"/>
      <c r="B174" s="1248"/>
      <c r="C174" s="1249"/>
      <c r="D174" s="1249"/>
      <c r="E174" s="1249"/>
      <c r="F174" s="1249"/>
      <c r="G174" s="1249"/>
      <c r="H174" s="1250"/>
      <c r="I174" s="1198"/>
      <c r="J174" s="974"/>
      <c r="K174" s="988"/>
      <c r="L174" s="1019"/>
      <c r="M174" s="564" t="s">
        <v>628</v>
      </c>
      <c r="N174" s="533" t="s">
        <v>243</v>
      </c>
      <c r="O174" s="534">
        <v>127</v>
      </c>
      <c r="P174" s="534">
        <v>3640.4</v>
      </c>
      <c r="Q174" s="534">
        <f t="shared" si="12"/>
        <v>462331</v>
      </c>
      <c r="R174" s="535">
        <v>462331</v>
      </c>
      <c r="S174" s="536">
        <v>462331</v>
      </c>
      <c r="T174" s="536">
        <v>462331</v>
      </c>
      <c r="U174" s="566">
        <v>118908.27</v>
      </c>
      <c r="V174" s="566">
        <v>118908.27</v>
      </c>
      <c r="W174" s="566">
        <v>231165.5</v>
      </c>
      <c r="X174" s="566">
        <v>231165.5</v>
      </c>
      <c r="Y174" s="566">
        <v>231165.5</v>
      </c>
      <c r="Z174" s="566">
        <v>231165.5</v>
      </c>
    </row>
    <row r="175" spans="1:26" s="335" customFormat="1" ht="81">
      <c r="A175" s="1242"/>
      <c r="B175" s="1248"/>
      <c r="C175" s="1249"/>
      <c r="D175" s="1249"/>
      <c r="E175" s="1249"/>
      <c r="F175" s="1249"/>
      <c r="G175" s="1249"/>
      <c r="H175" s="1250"/>
      <c r="I175" s="1198"/>
      <c r="J175" s="974"/>
      <c r="K175" s="988"/>
      <c r="L175" s="1019"/>
      <c r="M175" s="564" t="s">
        <v>629</v>
      </c>
      <c r="N175" s="533" t="s">
        <v>243</v>
      </c>
      <c r="O175" s="534">
        <v>93</v>
      </c>
      <c r="P175" s="534">
        <v>6886.51</v>
      </c>
      <c r="Q175" s="534">
        <f t="shared" si="12"/>
        <v>640445</v>
      </c>
      <c r="R175" s="535">
        <v>640445</v>
      </c>
      <c r="S175" s="536">
        <v>640445</v>
      </c>
      <c r="T175" s="536">
        <v>640445</v>
      </c>
      <c r="U175" s="566">
        <v>540904.61</v>
      </c>
      <c r="V175" s="566">
        <v>540904.61</v>
      </c>
      <c r="W175" s="566">
        <v>320222.5</v>
      </c>
      <c r="X175" s="566">
        <v>320222.5</v>
      </c>
      <c r="Y175" s="566">
        <v>320222.5</v>
      </c>
      <c r="Z175" s="566">
        <v>320222.5</v>
      </c>
    </row>
    <row r="176" spans="1:84" s="436" customFormat="1" ht="81">
      <c r="A176" s="1242"/>
      <c r="B176" s="1248"/>
      <c r="C176" s="1249"/>
      <c r="D176" s="1249"/>
      <c r="E176" s="1249"/>
      <c r="F176" s="1249"/>
      <c r="G176" s="1249"/>
      <c r="H176" s="1250"/>
      <c r="I176" s="1198"/>
      <c r="J176" s="974"/>
      <c r="K176" s="988"/>
      <c r="L176" s="1019"/>
      <c r="M176" s="564" t="s">
        <v>630</v>
      </c>
      <c r="N176" s="533" t="s">
        <v>313</v>
      </c>
      <c r="O176" s="534">
        <v>21</v>
      </c>
      <c r="P176" s="534">
        <v>32907.02</v>
      </c>
      <c r="Q176" s="534">
        <f t="shared" si="12"/>
        <v>691047</v>
      </c>
      <c r="R176" s="535">
        <v>691047</v>
      </c>
      <c r="S176" s="536">
        <v>691047</v>
      </c>
      <c r="T176" s="536">
        <v>691047</v>
      </c>
      <c r="U176" s="566">
        <v>324490.76</v>
      </c>
      <c r="V176" s="566">
        <v>324490.76</v>
      </c>
      <c r="W176" s="566">
        <v>345523.5</v>
      </c>
      <c r="X176" s="566">
        <v>345523.5</v>
      </c>
      <c r="Y176" s="566">
        <v>345523.5</v>
      </c>
      <c r="Z176" s="566">
        <v>345523.5</v>
      </c>
      <c r="AA176" s="335"/>
      <c r="AB176" s="335"/>
      <c r="AC176" s="335"/>
      <c r="AD176" s="335"/>
      <c r="AE176" s="335"/>
      <c r="AF176" s="335"/>
      <c r="AG176" s="335"/>
      <c r="AH176" s="335"/>
      <c r="AI176" s="335"/>
      <c r="AJ176" s="335"/>
      <c r="AK176" s="335"/>
      <c r="AL176" s="335"/>
      <c r="AM176" s="335"/>
      <c r="AN176" s="335"/>
      <c r="AO176" s="335"/>
      <c r="AP176" s="335"/>
      <c r="AQ176" s="335"/>
      <c r="AR176" s="335"/>
      <c r="AS176" s="335"/>
      <c r="AT176" s="335"/>
      <c r="AU176" s="335"/>
      <c r="AV176" s="335"/>
      <c r="AW176" s="335"/>
      <c r="AX176" s="335"/>
      <c r="AY176" s="335"/>
      <c r="AZ176" s="335"/>
      <c r="BA176" s="335"/>
      <c r="BB176" s="335"/>
      <c r="BC176" s="335"/>
      <c r="BD176" s="335"/>
      <c r="BE176" s="335"/>
      <c r="BF176" s="335"/>
      <c r="BG176" s="335"/>
      <c r="BH176" s="335"/>
      <c r="BI176" s="335"/>
      <c r="BJ176" s="335"/>
      <c r="BK176" s="335"/>
      <c r="BL176" s="335"/>
      <c r="BM176" s="335"/>
      <c r="BN176" s="335"/>
      <c r="BO176" s="335"/>
      <c r="BP176" s="335"/>
      <c r="BQ176" s="335"/>
      <c r="BR176" s="335"/>
      <c r="BS176" s="335"/>
      <c r="BT176" s="335"/>
      <c r="BU176" s="335"/>
      <c r="BV176" s="335"/>
      <c r="BW176" s="335"/>
      <c r="BX176" s="335"/>
      <c r="BY176" s="335"/>
      <c r="BZ176" s="335"/>
      <c r="CA176" s="335"/>
      <c r="CB176" s="335"/>
      <c r="CC176" s="335"/>
      <c r="CD176" s="335"/>
      <c r="CE176" s="335"/>
      <c r="CF176" s="335"/>
    </row>
    <row r="177" spans="1:84" s="436" customFormat="1" ht="66" customHeight="1">
      <c r="A177" s="1242"/>
      <c r="B177" s="1248"/>
      <c r="C177" s="1249"/>
      <c r="D177" s="1249"/>
      <c r="E177" s="1249"/>
      <c r="F177" s="1249"/>
      <c r="G177" s="1249"/>
      <c r="H177" s="1250"/>
      <c r="I177" s="1198"/>
      <c r="J177" s="974"/>
      <c r="K177" s="988"/>
      <c r="L177" s="988"/>
      <c r="M177" s="564" t="s">
        <v>631</v>
      </c>
      <c r="N177" s="533" t="s">
        <v>313</v>
      </c>
      <c r="O177" s="534">
        <v>20</v>
      </c>
      <c r="P177" s="534">
        <v>15654</v>
      </c>
      <c r="Q177" s="534">
        <f t="shared" si="12"/>
        <v>313080</v>
      </c>
      <c r="R177" s="535">
        <v>313080</v>
      </c>
      <c r="S177" s="536">
        <v>313080</v>
      </c>
      <c r="T177" s="536">
        <v>313080</v>
      </c>
      <c r="U177" s="566">
        <v>33000</v>
      </c>
      <c r="V177" s="566">
        <v>33000</v>
      </c>
      <c r="W177" s="566">
        <v>156540</v>
      </c>
      <c r="X177" s="566">
        <v>156540</v>
      </c>
      <c r="Y177" s="566">
        <v>156540</v>
      </c>
      <c r="Z177" s="566">
        <v>156540</v>
      </c>
      <c r="AA177" s="335"/>
      <c r="AB177" s="335"/>
      <c r="AC177" s="335"/>
      <c r="AD177" s="335"/>
      <c r="AE177" s="335"/>
      <c r="AF177" s="335"/>
      <c r="AG177" s="335"/>
      <c r="AH177" s="335"/>
      <c r="AI177" s="335"/>
      <c r="AJ177" s="335"/>
      <c r="AK177" s="335"/>
      <c r="AL177" s="335"/>
      <c r="AM177" s="335"/>
      <c r="AN177" s="335"/>
      <c r="AO177" s="335"/>
      <c r="AP177" s="335"/>
      <c r="AQ177" s="335"/>
      <c r="AR177" s="335"/>
      <c r="AS177" s="335"/>
      <c r="AT177" s="335"/>
      <c r="AU177" s="335"/>
      <c r="AV177" s="335"/>
      <c r="AW177" s="335"/>
      <c r="AX177" s="335"/>
      <c r="AY177" s="335"/>
      <c r="AZ177" s="335"/>
      <c r="BA177" s="335"/>
      <c r="BB177" s="335"/>
      <c r="BC177" s="335"/>
      <c r="BD177" s="335"/>
      <c r="BE177" s="335"/>
      <c r="BF177" s="335"/>
      <c r="BG177" s="335"/>
      <c r="BH177" s="335"/>
      <c r="BI177" s="335"/>
      <c r="BJ177" s="335"/>
      <c r="BK177" s="335"/>
      <c r="BL177" s="335"/>
      <c r="BM177" s="335"/>
      <c r="BN177" s="335"/>
      <c r="BO177" s="335"/>
      <c r="BP177" s="335"/>
      <c r="BQ177" s="335"/>
      <c r="BR177" s="335"/>
      <c r="BS177" s="335"/>
      <c r="BT177" s="335"/>
      <c r="BU177" s="335"/>
      <c r="BV177" s="335"/>
      <c r="BW177" s="335"/>
      <c r="BX177" s="335"/>
      <c r="BY177" s="335"/>
      <c r="BZ177" s="335"/>
      <c r="CA177" s="335"/>
      <c r="CB177" s="335"/>
      <c r="CC177" s="335"/>
      <c r="CD177" s="335"/>
      <c r="CE177" s="335"/>
      <c r="CF177" s="335"/>
    </row>
    <row r="178" spans="1:84" s="436" customFormat="1" ht="101.25">
      <c r="A178" s="1242"/>
      <c r="B178" s="1248"/>
      <c r="C178" s="1249"/>
      <c r="D178" s="1249"/>
      <c r="E178" s="1249"/>
      <c r="F178" s="1249"/>
      <c r="G178" s="1249"/>
      <c r="H178" s="1250"/>
      <c r="I178" s="1198"/>
      <c r="J178" s="974"/>
      <c r="K178" s="988"/>
      <c r="L178" s="988"/>
      <c r="M178" s="568" t="s">
        <v>884</v>
      </c>
      <c r="N178" s="533" t="s">
        <v>243</v>
      </c>
      <c r="O178" s="534">
        <v>15</v>
      </c>
      <c r="P178" s="534">
        <v>14918.96</v>
      </c>
      <c r="Q178" s="534">
        <f t="shared" si="12"/>
        <v>223784</v>
      </c>
      <c r="R178" s="537">
        <v>223784</v>
      </c>
      <c r="S178" s="536">
        <v>223784</v>
      </c>
      <c r="T178" s="536">
        <v>223784</v>
      </c>
      <c r="U178" s="333">
        <v>974720</v>
      </c>
      <c r="V178" s="333">
        <v>974720</v>
      </c>
      <c r="W178" s="566">
        <v>111892</v>
      </c>
      <c r="X178" s="566">
        <v>111892</v>
      </c>
      <c r="Y178" s="566">
        <v>111892</v>
      </c>
      <c r="Z178" s="566">
        <v>111892</v>
      </c>
      <c r="AA178" s="335"/>
      <c r="AB178" s="335"/>
      <c r="AC178" s="335"/>
      <c r="AD178" s="335"/>
      <c r="AE178" s="335"/>
      <c r="AF178" s="335"/>
      <c r="AG178" s="335"/>
      <c r="AH178" s="335"/>
      <c r="AI178" s="335"/>
      <c r="AJ178" s="335"/>
      <c r="AK178" s="335"/>
      <c r="AL178" s="335"/>
      <c r="AM178" s="335"/>
      <c r="AN178" s="335"/>
      <c r="AO178" s="335"/>
      <c r="AP178" s="335"/>
      <c r="AQ178" s="335"/>
      <c r="AR178" s="335"/>
      <c r="AS178" s="335"/>
      <c r="AT178" s="335"/>
      <c r="AU178" s="335"/>
      <c r="AV178" s="335"/>
      <c r="AW178" s="335"/>
      <c r="AX178" s="335"/>
      <c r="AY178" s="335"/>
      <c r="AZ178" s="335"/>
      <c r="BA178" s="335"/>
      <c r="BB178" s="335"/>
      <c r="BC178" s="335"/>
      <c r="BD178" s="335"/>
      <c r="BE178" s="335"/>
      <c r="BF178" s="335"/>
      <c r="BG178" s="335"/>
      <c r="BH178" s="335"/>
      <c r="BI178" s="335"/>
      <c r="BJ178" s="335"/>
      <c r="BK178" s="335"/>
      <c r="BL178" s="335"/>
      <c r="BM178" s="335"/>
      <c r="BN178" s="335"/>
      <c r="BO178" s="335"/>
      <c r="BP178" s="335"/>
      <c r="BQ178" s="335"/>
      <c r="BR178" s="335"/>
      <c r="BS178" s="335"/>
      <c r="BT178" s="335"/>
      <c r="BU178" s="335"/>
      <c r="BV178" s="335"/>
      <c r="BW178" s="335"/>
      <c r="BX178" s="335"/>
      <c r="BY178" s="335"/>
      <c r="BZ178" s="335"/>
      <c r="CA178" s="335"/>
      <c r="CB178" s="335"/>
      <c r="CC178" s="335"/>
      <c r="CD178" s="335"/>
      <c r="CE178" s="335"/>
      <c r="CF178" s="335"/>
    </row>
    <row r="179" spans="1:84" s="436" customFormat="1" ht="81">
      <c r="A179" s="1242"/>
      <c r="B179" s="1248"/>
      <c r="C179" s="1249"/>
      <c r="D179" s="1249"/>
      <c r="E179" s="1249"/>
      <c r="F179" s="1249"/>
      <c r="G179" s="1249"/>
      <c r="H179" s="1250"/>
      <c r="I179" s="1198"/>
      <c r="J179" s="974"/>
      <c r="K179" s="988"/>
      <c r="L179" s="988"/>
      <c r="M179" s="564" t="s">
        <v>632</v>
      </c>
      <c r="N179" s="533" t="s">
        <v>313</v>
      </c>
      <c r="O179" s="534">
        <v>245</v>
      </c>
      <c r="P179" s="534">
        <v>2077.9</v>
      </c>
      <c r="Q179" s="534">
        <f t="shared" si="12"/>
        <v>509086</v>
      </c>
      <c r="R179" s="535">
        <v>509086</v>
      </c>
      <c r="S179" s="536">
        <v>509086</v>
      </c>
      <c r="T179" s="536">
        <v>509086</v>
      </c>
      <c r="U179" s="566">
        <v>85290.76</v>
      </c>
      <c r="V179" s="566">
        <v>85290.76</v>
      </c>
      <c r="W179" s="566">
        <v>254543</v>
      </c>
      <c r="X179" s="566">
        <v>254543</v>
      </c>
      <c r="Y179" s="566">
        <v>254543</v>
      </c>
      <c r="Z179" s="566">
        <v>254543</v>
      </c>
      <c r="AA179" s="335"/>
      <c r="AB179" s="335"/>
      <c r="AC179" s="335"/>
      <c r="AD179" s="335"/>
      <c r="AE179" s="335"/>
      <c r="AF179" s="335"/>
      <c r="AG179" s="335"/>
      <c r="AH179" s="335"/>
      <c r="AI179" s="335"/>
      <c r="AJ179" s="335"/>
      <c r="AK179" s="335"/>
      <c r="AL179" s="335"/>
      <c r="AM179" s="335"/>
      <c r="AN179" s="335"/>
      <c r="AO179" s="335"/>
      <c r="AP179" s="335"/>
      <c r="AQ179" s="335"/>
      <c r="AR179" s="335"/>
      <c r="AS179" s="335"/>
      <c r="AT179" s="335"/>
      <c r="AU179" s="335"/>
      <c r="AV179" s="335"/>
      <c r="AW179" s="335"/>
      <c r="AX179" s="335"/>
      <c r="AY179" s="335"/>
      <c r="AZ179" s="335"/>
      <c r="BA179" s="335"/>
      <c r="BB179" s="335"/>
      <c r="BC179" s="335"/>
      <c r="BD179" s="335"/>
      <c r="BE179" s="335"/>
      <c r="BF179" s="335"/>
      <c r="BG179" s="335"/>
      <c r="BH179" s="335"/>
      <c r="BI179" s="335"/>
      <c r="BJ179" s="335"/>
      <c r="BK179" s="335"/>
      <c r="BL179" s="335"/>
      <c r="BM179" s="335"/>
      <c r="BN179" s="335"/>
      <c r="BO179" s="335"/>
      <c r="BP179" s="335"/>
      <c r="BQ179" s="335"/>
      <c r="BR179" s="335"/>
      <c r="BS179" s="335"/>
      <c r="BT179" s="335"/>
      <c r="BU179" s="335"/>
      <c r="BV179" s="335"/>
      <c r="BW179" s="335"/>
      <c r="BX179" s="335"/>
      <c r="BY179" s="335"/>
      <c r="BZ179" s="335"/>
      <c r="CA179" s="335"/>
      <c r="CB179" s="335"/>
      <c r="CC179" s="335"/>
      <c r="CD179" s="335"/>
      <c r="CE179" s="335"/>
      <c r="CF179" s="335"/>
    </row>
    <row r="180" spans="1:84" s="436" customFormat="1" ht="81">
      <c r="A180" s="1242"/>
      <c r="B180" s="1248"/>
      <c r="C180" s="1249"/>
      <c r="D180" s="1249"/>
      <c r="E180" s="1249"/>
      <c r="F180" s="1249"/>
      <c r="G180" s="1249"/>
      <c r="H180" s="1250"/>
      <c r="I180" s="1198"/>
      <c r="J180" s="974"/>
      <c r="K180" s="988"/>
      <c r="L180" s="988"/>
      <c r="M180" s="564" t="s">
        <v>634</v>
      </c>
      <c r="N180" s="533" t="s">
        <v>313</v>
      </c>
      <c r="O180" s="534">
        <v>50</v>
      </c>
      <c r="P180" s="534">
        <v>15667</v>
      </c>
      <c r="Q180" s="534">
        <f t="shared" si="12"/>
        <v>783350</v>
      </c>
      <c r="R180" s="535">
        <v>783350</v>
      </c>
      <c r="S180" s="536">
        <v>783350</v>
      </c>
      <c r="T180" s="536">
        <v>783350</v>
      </c>
      <c r="U180" s="566">
        <v>41950</v>
      </c>
      <c r="V180" s="566">
        <v>41950</v>
      </c>
      <c r="W180" s="566">
        <v>391675</v>
      </c>
      <c r="X180" s="566">
        <v>391675</v>
      </c>
      <c r="Y180" s="566">
        <v>391675</v>
      </c>
      <c r="Z180" s="566">
        <v>391675</v>
      </c>
      <c r="AA180" s="335"/>
      <c r="AB180" s="335"/>
      <c r="AC180" s="335"/>
      <c r="AD180" s="335"/>
      <c r="AE180" s="335"/>
      <c r="AF180" s="335"/>
      <c r="AG180" s="335"/>
      <c r="AH180" s="335"/>
      <c r="AI180" s="335"/>
      <c r="AJ180" s="335"/>
      <c r="AK180" s="335"/>
      <c r="AL180" s="335"/>
      <c r="AM180" s="335"/>
      <c r="AN180" s="335"/>
      <c r="AO180" s="335"/>
      <c r="AP180" s="335"/>
      <c r="AQ180" s="335"/>
      <c r="AR180" s="335"/>
      <c r="AS180" s="335"/>
      <c r="AT180" s="335"/>
      <c r="AU180" s="335"/>
      <c r="AV180" s="335"/>
      <c r="AW180" s="335"/>
      <c r="AX180" s="335"/>
      <c r="AY180" s="335"/>
      <c r="AZ180" s="335"/>
      <c r="BA180" s="335"/>
      <c r="BB180" s="335"/>
      <c r="BC180" s="335"/>
      <c r="BD180" s="335"/>
      <c r="BE180" s="335"/>
      <c r="BF180" s="335"/>
      <c r="BG180" s="335"/>
      <c r="BH180" s="335"/>
      <c r="BI180" s="335"/>
      <c r="BJ180" s="335"/>
      <c r="BK180" s="335"/>
      <c r="BL180" s="335"/>
      <c r="BM180" s="335"/>
      <c r="BN180" s="335"/>
      <c r="BO180" s="335"/>
      <c r="BP180" s="335"/>
      <c r="BQ180" s="335"/>
      <c r="BR180" s="335"/>
      <c r="BS180" s="335"/>
      <c r="BT180" s="335"/>
      <c r="BU180" s="335"/>
      <c r="BV180" s="335"/>
      <c r="BW180" s="335"/>
      <c r="BX180" s="335"/>
      <c r="BY180" s="335"/>
      <c r="BZ180" s="335"/>
      <c r="CA180" s="335"/>
      <c r="CB180" s="335"/>
      <c r="CC180" s="335"/>
      <c r="CD180" s="335"/>
      <c r="CE180" s="335"/>
      <c r="CF180" s="335"/>
    </row>
    <row r="181" spans="1:84" s="436" customFormat="1" ht="101.25">
      <c r="A181" s="1242"/>
      <c r="B181" s="1248"/>
      <c r="C181" s="1249"/>
      <c r="D181" s="1249"/>
      <c r="E181" s="1249"/>
      <c r="F181" s="1249"/>
      <c r="G181" s="1249"/>
      <c r="H181" s="1250"/>
      <c r="I181" s="1198"/>
      <c r="J181" s="974"/>
      <c r="K181" s="988"/>
      <c r="L181" s="988"/>
      <c r="M181" s="564" t="s">
        <v>635</v>
      </c>
      <c r="N181" s="533" t="s">
        <v>243</v>
      </c>
      <c r="O181" s="534">
        <v>48</v>
      </c>
      <c r="P181" s="534">
        <v>9153</v>
      </c>
      <c r="Q181" s="534">
        <f t="shared" si="12"/>
        <v>439344</v>
      </c>
      <c r="R181" s="535">
        <v>439344</v>
      </c>
      <c r="S181" s="536">
        <v>439344</v>
      </c>
      <c r="T181" s="536">
        <v>439344</v>
      </c>
      <c r="U181" s="566">
        <v>22000</v>
      </c>
      <c r="V181" s="566">
        <v>22000</v>
      </c>
      <c r="W181" s="566">
        <v>219672</v>
      </c>
      <c r="X181" s="566">
        <v>219672</v>
      </c>
      <c r="Y181" s="566">
        <v>219672</v>
      </c>
      <c r="Z181" s="566">
        <v>219672</v>
      </c>
      <c r="AA181" s="335"/>
      <c r="AB181" s="335"/>
      <c r="AC181" s="335"/>
      <c r="AD181" s="335"/>
      <c r="AE181" s="335"/>
      <c r="AF181" s="335"/>
      <c r="AG181" s="335"/>
      <c r="AH181" s="335"/>
      <c r="AI181" s="335"/>
      <c r="AJ181" s="335"/>
      <c r="AK181" s="335"/>
      <c r="AL181" s="335"/>
      <c r="AM181" s="335"/>
      <c r="AN181" s="335"/>
      <c r="AO181" s="335"/>
      <c r="AP181" s="335"/>
      <c r="AQ181" s="335"/>
      <c r="AR181" s="335"/>
      <c r="AS181" s="335"/>
      <c r="AT181" s="335"/>
      <c r="AU181" s="335"/>
      <c r="AV181" s="335"/>
      <c r="AW181" s="335"/>
      <c r="AX181" s="335"/>
      <c r="AY181" s="335"/>
      <c r="AZ181" s="335"/>
      <c r="BA181" s="335"/>
      <c r="BB181" s="335"/>
      <c r="BC181" s="335"/>
      <c r="BD181" s="335"/>
      <c r="BE181" s="335"/>
      <c r="BF181" s="335"/>
      <c r="BG181" s="335"/>
      <c r="BH181" s="335"/>
      <c r="BI181" s="335"/>
      <c r="BJ181" s="335"/>
      <c r="BK181" s="335"/>
      <c r="BL181" s="335"/>
      <c r="BM181" s="335"/>
      <c r="BN181" s="335"/>
      <c r="BO181" s="335"/>
      <c r="BP181" s="335"/>
      <c r="BQ181" s="335"/>
      <c r="BR181" s="335"/>
      <c r="BS181" s="335"/>
      <c r="BT181" s="335"/>
      <c r="BU181" s="335"/>
      <c r="BV181" s="335"/>
      <c r="BW181" s="335"/>
      <c r="BX181" s="335"/>
      <c r="BY181" s="335"/>
      <c r="BZ181" s="335"/>
      <c r="CA181" s="335"/>
      <c r="CB181" s="335"/>
      <c r="CC181" s="335"/>
      <c r="CD181" s="335"/>
      <c r="CE181" s="335"/>
      <c r="CF181" s="335"/>
    </row>
    <row r="182" spans="1:84" s="436" customFormat="1" ht="60.75">
      <c r="A182" s="1242"/>
      <c r="B182" s="1248"/>
      <c r="C182" s="1249"/>
      <c r="D182" s="1249"/>
      <c r="E182" s="1249"/>
      <c r="F182" s="1249"/>
      <c r="G182" s="1249"/>
      <c r="H182" s="1250"/>
      <c r="I182" s="1198"/>
      <c r="J182" s="974"/>
      <c r="K182" s="988"/>
      <c r="L182" s="988"/>
      <c r="M182" s="564" t="s">
        <v>935</v>
      </c>
      <c r="N182" s="533" t="s">
        <v>243</v>
      </c>
      <c r="O182" s="534">
        <v>78</v>
      </c>
      <c r="P182" s="534">
        <v>15324.5</v>
      </c>
      <c r="Q182" s="534">
        <f t="shared" si="12"/>
        <v>1195311</v>
      </c>
      <c r="R182" s="535">
        <v>1195311</v>
      </c>
      <c r="S182" s="536">
        <v>1195311</v>
      </c>
      <c r="T182" s="536">
        <v>1195311</v>
      </c>
      <c r="U182" s="566">
        <v>263779</v>
      </c>
      <c r="V182" s="566">
        <v>263779</v>
      </c>
      <c r="W182" s="566">
        <v>597655.5</v>
      </c>
      <c r="X182" s="566">
        <v>597655.5</v>
      </c>
      <c r="Y182" s="566">
        <v>597655.5</v>
      </c>
      <c r="Z182" s="566">
        <v>597655.5</v>
      </c>
      <c r="AA182" s="335"/>
      <c r="AB182" s="335"/>
      <c r="AC182" s="335"/>
      <c r="AD182" s="335"/>
      <c r="AE182" s="335"/>
      <c r="AF182" s="335"/>
      <c r="AG182" s="335"/>
      <c r="AH182" s="335"/>
      <c r="AI182" s="335"/>
      <c r="AJ182" s="335"/>
      <c r="AK182" s="335"/>
      <c r="AL182" s="335"/>
      <c r="AM182" s="335"/>
      <c r="AN182" s="335"/>
      <c r="AO182" s="335"/>
      <c r="AP182" s="335"/>
      <c r="AQ182" s="335"/>
      <c r="AR182" s="335"/>
      <c r="AS182" s="335"/>
      <c r="AT182" s="335"/>
      <c r="AU182" s="335"/>
      <c r="AV182" s="335"/>
      <c r="AW182" s="335"/>
      <c r="AX182" s="335"/>
      <c r="AY182" s="335"/>
      <c r="AZ182" s="335"/>
      <c r="BA182" s="335"/>
      <c r="BB182" s="335"/>
      <c r="BC182" s="335"/>
      <c r="BD182" s="335"/>
      <c r="BE182" s="335"/>
      <c r="BF182" s="335"/>
      <c r="BG182" s="335"/>
      <c r="BH182" s="335"/>
      <c r="BI182" s="335"/>
      <c r="BJ182" s="335"/>
      <c r="BK182" s="335"/>
      <c r="BL182" s="335"/>
      <c r="BM182" s="335"/>
      <c r="BN182" s="335"/>
      <c r="BO182" s="335"/>
      <c r="BP182" s="335"/>
      <c r="BQ182" s="335"/>
      <c r="BR182" s="335"/>
      <c r="BS182" s="335"/>
      <c r="BT182" s="335"/>
      <c r="BU182" s="335"/>
      <c r="BV182" s="335"/>
      <c r="BW182" s="335"/>
      <c r="BX182" s="335"/>
      <c r="BY182" s="335"/>
      <c r="BZ182" s="335"/>
      <c r="CA182" s="335"/>
      <c r="CB182" s="335"/>
      <c r="CC182" s="335"/>
      <c r="CD182" s="335"/>
      <c r="CE182" s="335"/>
      <c r="CF182" s="335"/>
    </row>
    <row r="183" spans="1:84" s="436" customFormat="1" ht="84" customHeight="1">
      <c r="A183" s="1242"/>
      <c r="B183" s="1248"/>
      <c r="C183" s="1249"/>
      <c r="D183" s="1249"/>
      <c r="E183" s="1249"/>
      <c r="F183" s="1249"/>
      <c r="G183" s="1249"/>
      <c r="H183" s="1250"/>
      <c r="I183" s="1198"/>
      <c r="J183" s="974"/>
      <c r="K183" s="988"/>
      <c r="L183" s="988"/>
      <c r="M183" s="564" t="s">
        <v>629</v>
      </c>
      <c r="N183" s="533" t="s">
        <v>243</v>
      </c>
      <c r="O183" s="534">
        <v>60</v>
      </c>
      <c r="P183" s="534">
        <v>22262.13</v>
      </c>
      <c r="Q183" s="534">
        <f t="shared" si="12"/>
        <v>1335728</v>
      </c>
      <c r="R183" s="535">
        <v>1335728</v>
      </c>
      <c r="S183" s="536">
        <v>1335728</v>
      </c>
      <c r="T183" s="536">
        <v>1335728</v>
      </c>
      <c r="U183" s="566">
        <v>251684.82</v>
      </c>
      <c r="V183" s="566">
        <v>251684.82</v>
      </c>
      <c r="W183" s="566">
        <v>667864</v>
      </c>
      <c r="X183" s="566">
        <v>667864</v>
      </c>
      <c r="Y183" s="566">
        <v>667864</v>
      </c>
      <c r="Z183" s="566">
        <v>667864</v>
      </c>
      <c r="AA183" s="335"/>
      <c r="AB183" s="335"/>
      <c r="AC183" s="335"/>
      <c r="AD183" s="335"/>
      <c r="AE183" s="335"/>
      <c r="AF183" s="335"/>
      <c r="AG183" s="335"/>
      <c r="AH183" s="335"/>
      <c r="AI183" s="335"/>
      <c r="AJ183" s="335"/>
      <c r="AK183" s="335"/>
      <c r="AL183" s="335"/>
      <c r="AM183" s="335"/>
      <c r="AN183" s="335"/>
      <c r="AO183" s="335"/>
      <c r="AP183" s="335"/>
      <c r="AQ183" s="335"/>
      <c r="AR183" s="335"/>
      <c r="AS183" s="335"/>
      <c r="AT183" s="335"/>
      <c r="AU183" s="335"/>
      <c r="AV183" s="335"/>
      <c r="AW183" s="335"/>
      <c r="AX183" s="335"/>
      <c r="AY183" s="335"/>
      <c r="AZ183" s="335"/>
      <c r="BA183" s="335"/>
      <c r="BB183" s="335"/>
      <c r="BC183" s="335"/>
      <c r="BD183" s="335"/>
      <c r="BE183" s="335"/>
      <c r="BF183" s="335"/>
      <c r="BG183" s="335"/>
      <c r="BH183" s="335"/>
      <c r="BI183" s="335"/>
      <c r="BJ183" s="335"/>
      <c r="BK183" s="335"/>
      <c r="BL183" s="335"/>
      <c r="BM183" s="335"/>
      <c r="BN183" s="335"/>
      <c r="BO183" s="335"/>
      <c r="BP183" s="335"/>
      <c r="BQ183" s="335"/>
      <c r="BR183" s="335"/>
      <c r="BS183" s="335"/>
      <c r="BT183" s="335"/>
      <c r="BU183" s="335"/>
      <c r="BV183" s="335"/>
      <c r="BW183" s="335"/>
      <c r="BX183" s="335"/>
      <c r="BY183" s="335"/>
      <c r="BZ183" s="335"/>
      <c r="CA183" s="335"/>
      <c r="CB183" s="335"/>
      <c r="CC183" s="335"/>
      <c r="CD183" s="335"/>
      <c r="CE183" s="335"/>
      <c r="CF183" s="335"/>
    </row>
    <row r="184" spans="1:84" s="436" customFormat="1" ht="83.25" customHeight="1">
      <c r="A184" s="1242"/>
      <c r="B184" s="1248"/>
      <c r="C184" s="1249"/>
      <c r="D184" s="1249"/>
      <c r="E184" s="1249"/>
      <c r="F184" s="1249"/>
      <c r="G184" s="1249"/>
      <c r="H184" s="1250"/>
      <c r="I184" s="1198"/>
      <c r="J184" s="974"/>
      <c r="K184" s="988"/>
      <c r="L184" s="988"/>
      <c r="M184" s="564" t="s">
        <v>885</v>
      </c>
      <c r="N184" s="533" t="s">
        <v>243</v>
      </c>
      <c r="O184" s="534">
        <v>145</v>
      </c>
      <c r="P184" s="534">
        <v>3278.99</v>
      </c>
      <c r="Q184" s="534">
        <f t="shared" si="12"/>
        <v>475454</v>
      </c>
      <c r="R184" s="535">
        <v>475454</v>
      </c>
      <c r="S184" s="536">
        <v>475454</v>
      </c>
      <c r="T184" s="536">
        <v>475454</v>
      </c>
      <c r="U184" s="566">
        <v>839761</v>
      </c>
      <c r="V184" s="566">
        <v>839761</v>
      </c>
      <c r="W184" s="566">
        <v>237727</v>
      </c>
      <c r="X184" s="566">
        <v>237727</v>
      </c>
      <c r="Y184" s="566">
        <v>237727</v>
      </c>
      <c r="Z184" s="566">
        <v>237727</v>
      </c>
      <c r="AA184" s="335"/>
      <c r="AB184" s="335"/>
      <c r="AC184" s="335"/>
      <c r="AD184" s="335"/>
      <c r="AE184" s="335"/>
      <c r="AF184" s="335"/>
      <c r="AG184" s="335"/>
      <c r="AH184" s="335"/>
      <c r="AI184" s="335"/>
      <c r="AJ184" s="335"/>
      <c r="AK184" s="335"/>
      <c r="AL184" s="335"/>
      <c r="AM184" s="335"/>
      <c r="AN184" s="335"/>
      <c r="AO184" s="335"/>
      <c r="AP184" s="335"/>
      <c r="AQ184" s="335"/>
      <c r="AR184" s="335"/>
      <c r="AS184" s="335"/>
      <c r="AT184" s="335"/>
      <c r="AU184" s="335"/>
      <c r="AV184" s="335"/>
      <c r="AW184" s="335"/>
      <c r="AX184" s="335"/>
      <c r="AY184" s="335"/>
      <c r="AZ184" s="335"/>
      <c r="BA184" s="335"/>
      <c r="BB184" s="335"/>
      <c r="BC184" s="335"/>
      <c r="BD184" s="335"/>
      <c r="BE184" s="335"/>
      <c r="BF184" s="335"/>
      <c r="BG184" s="335"/>
      <c r="BH184" s="335"/>
      <c r="BI184" s="335"/>
      <c r="BJ184" s="335"/>
      <c r="BK184" s="335"/>
      <c r="BL184" s="335"/>
      <c r="BM184" s="335"/>
      <c r="BN184" s="335"/>
      <c r="BO184" s="335"/>
      <c r="BP184" s="335"/>
      <c r="BQ184" s="335"/>
      <c r="BR184" s="335"/>
      <c r="BS184" s="335"/>
      <c r="BT184" s="335"/>
      <c r="BU184" s="335"/>
      <c r="BV184" s="335"/>
      <c r="BW184" s="335"/>
      <c r="BX184" s="335"/>
      <c r="BY184" s="335"/>
      <c r="BZ184" s="335"/>
      <c r="CA184" s="335"/>
      <c r="CB184" s="335"/>
      <c r="CC184" s="335"/>
      <c r="CD184" s="335"/>
      <c r="CE184" s="335"/>
      <c r="CF184" s="335"/>
    </row>
    <row r="185" spans="1:84" s="436" customFormat="1" ht="61.5" customHeight="1">
      <c r="A185" s="1242"/>
      <c r="B185" s="1248"/>
      <c r="C185" s="1249"/>
      <c r="D185" s="1249"/>
      <c r="E185" s="1249"/>
      <c r="F185" s="1249"/>
      <c r="G185" s="1249"/>
      <c r="H185" s="1250"/>
      <c r="I185" s="1198"/>
      <c r="J185" s="974"/>
      <c r="K185" s="988"/>
      <c r="L185" s="988"/>
      <c r="M185" s="564" t="s">
        <v>633</v>
      </c>
      <c r="N185" s="533" t="s">
        <v>243</v>
      </c>
      <c r="O185" s="534">
        <v>30</v>
      </c>
      <c r="P185" s="534">
        <v>14829.17</v>
      </c>
      <c r="Q185" s="534">
        <f t="shared" si="12"/>
        <v>444875</v>
      </c>
      <c r="R185" s="535">
        <v>444875</v>
      </c>
      <c r="S185" s="536">
        <v>444875</v>
      </c>
      <c r="T185" s="536">
        <v>444875</v>
      </c>
      <c r="U185" s="566">
        <v>2276558.17</v>
      </c>
      <c r="V185" s="566">
        <v>2276558.17</v>
      </c>
      <c r="W185" s="566">
        <v>222437.5</v>
      </c>
      <c r="X185" s="566">
        <v>222437.5</v>
      </c>
      <c r="Y185" s="566">
        <v>222437.5</v>
      </c>
      <c r="Z185" s="566">
        <v>222437.5</v>
      </c>
      <c r="AA185" s="335"/>
      <c r="AB185" s="335"/>
      <c r="AC185" s="335"/>
      <c r="AD185" s="335"/>
      <c r="AE185" s="335"/>
      <c r="AF185" s="335"/>
      <c r="AG185" s="335"/>
      <c r="AH185" s="335"/>
      <c r="AI185" s="335"/>
      <c r="AJ185" s="335"/>
      <c r="AK185" s="335"/>
      <c r="AL185" s="335"/>
      <c r="AM185" s="335"/>
      <c r="AN185" s="335"/>
      <c r="AO185" s="335"/>
      <c r="AP185" s="335"/>
      <c r="AQ185" s="335"/>
      <c r="AR185" s="335"/>
      <c r="AS185" s="335"/>
      <c r="AT185" s="335"/>
      <c r="AU185" s="335"/>
      <c r="AV185" s="335"/>
      <c r="AW185" s="335"/>
      <c r="AX185" s="335"/>
      <c r="AY185" s="335"/>
      <c r="AZ185" s="335"/>
      <c r="BA185" s="335"/>
      <c r="BB185" s="335"/>
      <c r="BC185" s="335"/>
      <c r="BD185" s="335"/>
      <c r="BE185" s="335"/>
      <c r="BF185" s="335"/>
      <c r="BG185" s="335"/>
      <c r="BH185" s="335"/>
      <c r="BI185" s="335"/>
      <c r="BJ185" s="335"/>
      <c r="BK185" s="335"/>
      <c r="BL185" s="335"/>
      <c r="BM185" s="335"/>
      <c r="BN185" s="335"/>
      <c r="BO185" s="335"/>
      <c r="BP185" s="335"/>
      <c r="BQ185" s="335"/>
      <c r="BR185" s="335"/>
      <c r="BS185" s="335"/>
      <c r="BT185" s="335"/>
      <c r="BU185" s="335"/>
      <c r="BV185" s="335"/>
      <c r="BW185" s="335"/>
      <c r="BX185" s="335"/>
      <c r="BY185" s="335"/>
      <c r="BZ185" s="335"/>
      <c r="CA185" s="335"/>
      <c r="CB185" s="335"/>
      <c r="CC185" s="335"/>
      <c r="CD185" s="335"/>
      <c r="CE185" s="335"/>
      <c r="CF185" s="335"/>
    </row>
    <row r="186" spans="1:84" s="436" customFormat="1" ht="45.75" customHeight="1">
      <c r="A186" s="1242"/>
      <c r="B186" s="1248"/>
      <c r="C186" s="1249"/>
      <c r="D186" s="1249"/>
      <c r="E186" s="1249"/>
      <c r="F186" s="1249"/>
      <c r="G186" s="1249"/>
      <c r="H186" s="1250"/>
      <c r="I186" s="1198"/>
      <c r="J186" s="974"/>
      <c r="K186" s="988"/>
      <c r="L186" s="988"/>
      <c r="M186" s="1115" t="s">
        <v>747</v>
      </c>
      <c r="N186" s="1117" t="s">
        <v>243</v>
      </c>
      <c r="O186" s="534">
        <v>11</v>
      </c>
      <c r="P186" s="534">
        <v>62764.42</v>
      </c>
      <c r="Q186" s="534">
        <f t="shared" si="12"/>
        <v>690409</v>
      </c>
      <c r="R186" s="535">
        <v>690409</v>
      </c>
      <c r="S186" s="536">
        <v>690409</v>
      </c>
      <c r="T186" s="536">
        <v>690409</v>
      </c>
      <c r="U186" s="1030">
        <v>1924620.71</v>
      </c>
      <c r="V186" s="1030">
        <v>1924620.71</v>
      </c>
      <c r="W186" s="1030">
        <v>5345204.5</v>
      </c>
      <c r="X186" s="1030">
        <v>5345204.5</v>
      </c>
      <c r="Y186" s="1030">
        <v>5345204.5</v>
      </c>
      <c r="Z186" s="1030">
        <v>5345204.5</v>
      </c>
      <c r="AA186" s="335"/>
      <c r="AB186" s="335"/>
      <c r="AC186" s="335"/>
      <c r="AD186" s="335"/>
      <c r="AE186" s="335"/>
      <c r="AF186" s="335"/>
      <c r="AG186" s="335"/>
      <c r="AH186" s="335"/>
      <c r="AI186" s="335"/>
      <c r="AJ186" s="335"/>
      <c r="AK186" s="335"/>
      <c r="AL186" s="335"/>
      <c r="AM186" s="335"/>
      <c r="AN186" s="335"/>
      <c r="AO186" s="335"/>
      <c r="AP186" s="335"/>
      <c r="AQ186" s="335"/>
      <c r="AR186" s="335"/>
      <c r="AS186" s="335"/>
      <c r="AT186" s="335"/>
      <c r="AU186" s="335"/>
      <c r="AV186" s="335"/>
      <c r="AW186" s="335"/>
      <c r="AX186" s="335"/>
      <c r="AY186" s="335"/>
      <c r="AZ186" s="335"/>
      <c r="BA186" s="335"/>
      <c r="BB186" s="335"/>
      <c r="BC186" s="335"/>
      <c r="BD186" s="335"/>
      <c r="BE186" s="335"/>
      <c r="BF186" s="335"/>
      <c r="BG186" s="335"/>
      <c r="BH186" s="335"/>
      <c r="BI186" s="335"/>
      <c r="BJ186" s="335"/>
      <c r="BK186" s="335"/>
      <c r="BL186" s="335"/>
      <c r="BM186" s="335"/>
      <c r="BN186" s="335"/>
      <c r="BO186" s="335"/>
      <c r="BP186" s="335"/>
      <c r="BQ186" s="335"/>
      <c r="BR186" s="335"/>
      <c r="BS186" s="335"/>
      <c r="BT186" s="335"/>
      <c r="BU186" s="335"/>
      <c r="BV186" s="335"/>
      <c r="BW186" s="335"/>
      <c r="BX186" s="335"/>
      <c r="BY186" s="335"/>
      <c r="BZ186" s="335"/>
      <c r="CA186" s="335"/>
      <c r="CB186" s="335"/>
      <c r="CC186" s="335"/>
      <c r="CD186" s="335"/>
      <c r="CE186" s="335"/>
      <c r="CF186" s="335"/>
    </row>
    <row r="187" spans="1:84" s="436" customFormat="1" ht="57.75" customHeight="1">
      <c r="A187" s="1242"/>
      <c r="B187" s="1248"/>
      <c r="C187" s="1249"/>
      <c r="D187" s="1249"/>
      <c r="E187" s="1249"/>
      <c r="F187" s="1249"/>
      <c r="G187" s="1249"/>
      <c r="H187" s="1250"/>
      <c r="I187" s="1198"/>
      <c r="J187" s="974"/>
      <c r="K187" s="988"/>
      <c r="L187" s="988"/>
      <c r="M187" s="1116"/>
      <c r="N187" s="1118"/>
      <c r="O187" s="534">
        <v>20</v>
      </c>
      <c r="P187" s="534">
        <v>500000</v>
      </c>
      <c r="Q187" s="534">
        <f t="shared" si="12"/>
        <v>10000000</v>
      </c>
      <c r="R187" s="535">
        <v>10000000</v>
      </c>
      <c r="S187" s="536">
        <v>10000000</v>
      </c>
      <c r="T187" s="536">
        <v>10000000</v>
      </c>
      <c r="U187" s="1031"/>
      <c r="V187" s="1031"/>
      <c r="W187" s="1031"/>
      <c r="X187" s="1031"/>
      <c r="Y187" s="1031"/>
      <c r="Z187" s="1031"/>
      <c r="AA187" s="335"/>
      <c r="AB187" s="335"/>
      <c r="AC187" s="335"/>
      <c r="AD187" s="335"/>
      <c r="AE187" s="335"/>
      <c r="AF187" s="335"/>
      <c r="AG187" s="335"/>
      <c r="AH187" s="335"/>
      <c r="AI187" s="335"/>
      <c r="AJ187" s="335"/>
      <c r="AK187" s="335"/>
      <c r="AL187" s="335"/>
      <c r="AM187" s="335"/>
      <c r="AN187" s="335"/>
      <c r="AO187" s="335"/>
      <c r="AP187" s="335"/>
      <c r="AQ187" s="335"/>
      <c r="AR187" s="335"/>
      <c r="AS187" s="335"/>
      <c r="AT187" s="335"/>
      <c r="AU187" s="335"/>
      <c r="AV187" s="335"/>
      <c r="AW187" s="335"/>
      <c r="AX187" s="335"/>
      <c r="AY187" s="335"/>
      <c r="AZ187" s="335"/>
      <c r="BA187" s="335"/>
      <c r="BB187" s="335"/>
      <c r="BC187" s="335"/>
      <c r="BD187" s="335"/>
      <c r="BE187" s="335"/>
      <c r="BF187" s="335"/>
      <c r="BG187" s="335"/>
      <c r="BH187" s="335"/>
      <c r="BI187" s="335"/>
      <c r="BJ187" s="335"/>
      <c r="BK187" s="335"/>
      <c r="BL187" s="335"/>
      <c r="BM187" s="335"/>
      <c r="BN187" s="335"/>
      <c r="BO187" s="335"/>
      <c r="BP187" s="335"/>
      <c r="BQ187" s="335"/>
      <c r="BR187" s="335"/>
      <c r="BS187" s="335"/>
      <c r="BT187" s="335"/>
      <c r="BU187" s="335"/>
      <c r="BV187" s="335"/>
      <c r="BW187" s="335"/>
      <c r="BX187" s="335"/>
      <c r="BY187" s="335"/>
      <c r="BZ187" s="335"/>
      <c r="CA187" s="335"/>
      <c r="CB187" s="335"/>
      <c r="CC187" s="335"/>
      <c r="CD187" s="335"/>
      <c r="CE187" s="335"/>
      <c r="CF187" s="335"/>
    </row>
    <row r="188" spans="1:84" s="436" customFormat="1" ht="81.75" customHeight="1">
      <c r="A188" s="1242"/>
      <c r="B188" s="1248"/>
      <c r="C188" s="1249"/>
      <c r="D188" s="1249"/>
      <c r="E188" s="1249"/>
      <c r="F188" s="1249"/>
      <c r="G188" s="1249"/>
      <c r="H188" s="1250"/>
      <c r="I188" s="1198"/>
      <c r="J188" s="564"/>
      <c r="K188" s="567"/>
      <c r="L188" s="567"/>
      <c r="M188" s="588" t="s">
        <v>886</v>
      </c>
      <c r="N188" s="538" t="s">
        <v>243</v>
      </c>
      <c r="O188" s="534"/>
      <c r="P188" s="534"/>
      <c r="Q188" s="534"/>
      <c r="R188" s="535"/>
      <c r="S188" s="536"/>
      <c r="T188" s="536"/>
      <c r="U188" s="581">
        <v>587519.09</v>
      </c>
      <c r="V188" s="581">
        <v>587519.09</v>
      </c>
      <c r="W188" s="581">
        <v>0</v>
      </c>
      <c r="X188" s="581">
        <v>0</v>
      </c>
      <c r="Y188" s="581">
        <v>0</v>
      </c>
      <c r="Z188" s="581">
        <v>0</v>
      </c>
      <c r="AA188" s="335"/>
      <c r="AB188" s="335"/>
      <c r="AC188" s="335"/>
      <c r="AD188" s="335"/>
      <c r="AE188" s="335"/>
      <c r="AF188" s="335"/>
      <c r="AG188" s="335"/>
      <c r="AH188" s="335"/>
      <c r="AI188" s="335"/>
      <c r="AJ188" s="335"/>
      <c r="AK188" s="335"/>
      <c r="AL188" s="335"/>
      <c r="AM188" s="335"/>
      <c r="AN188" s="335"/>
      <c r="AO188" s="335"/>
      <c r="AP188" s="335"/>
      <c r="AQ188" s="335"/>
      <c r="AR188" s="335"/>
      <c r="AS188" s="335"/>
      <c r="AT188" s="335"/>
      <c r="AU188" s="335"/>
      <c r="AV188" s="335"/>
      <c r="AW188" s="335"/>
      <c r="AX188" s="335"/>
      <c r="AY188" s="335"/>
      <c r="AZ188" s="335"/>
      <c r="BA188" s="335"/>
      <c r="BB188" s="335"/>
      <c r="BC188" s="335"/>
      <c r="BD188" s="335"/>
      <c r="BE188" s="335"/>
      <c r="BF188" s="335"/>
      <c r="BG188" s="335"/>
      <c r="BH188" s="335"/>
      <c r="BI188" s="335"/>
      <c r="BJ188" s="335"/>
      <c r="BK188" s="335"/>
      <c r="BL188" s="335"/>
      <c r="BM188" s="335"/>
      <c r="BN188" s="335"/>
      <c r="BO188" s="335"/>
      <c r="BP188" s="335"/>
      <c r="BQ188" s="335"/>
      <c r="BR188" s="335"/>
      <c r="BS188" s="335"/>
      <c r="BT188" s="335"/>
      <c r="BU188" s="335"/>
      <c r="BV188" s="335"/>
      <c r="BW188" s="335"/>
      <c r="BX188" s="335"/>
      <c r="BY188" s="335"/>
      <c r="BZ188" s="335"/>
      <c r="CA188" s="335"/>
      <c r="CB188" s="335"/>
      <c r="CC188" s="335"/>
      <c r="CD188" s="335"/>
      <c r="CE188" s="335"/>
      <c r="CF188" s="335"/>
    </row>
    <row r="189" spans="1:84" s="436" customFormat="1" ht="86.25" customHeight="1">
      <c r="A189" s="1242"/>
      <c r="B189" s="1248"/>
      <c r="C189" s="1249"/>
      <c r="D189" s="1249"/>
      <c r="E189" s="1249"/>
      <c r="F189" s="1249"/>
      <c r="G189" s="1249"/>
      <c r="H189" s="1250"/>
      <c r="I189" s="1199"/>
      <c r="J189" s="564"/>
      <c r="K189" s="567"/>
      <c r="L189" s="567"/>
      <c r="M189" s="588" t="s">
        <v>887</v>
      </c>
      <c r="N189" s="538" t="s">
        <v>243</v>
      </c>
      <c r="O189" s="534"/>
      <c r="P189" s="534"/>
      <c r="Q189" s="534"/>
      <c r="R189" s="535"/>
      <c r="S189" s="536"/>
      <c r="T189" s="536"/>
      <c r="U189" s="581">
        <v>294450</v>
      </c>
      <c r="V189" s="581">
        <v>294450</v>
      </c>
      <c r="W189" s="581">
        <v>0</v>
      </c>
      <c r="X189" s="581">
        <v>0</v>
      </c>
      <c r="Y189" s="581">
        <v>0</v>
      </c>
      <c r="Z189" s="581">
        <v>0</v>
      </c>
      <c r="AA189" s="335"/>
      <c r="AB189" s="335"/>
      <c r="AC189" s="335"/>
      <c r="AD189" s="335"/>
      <c r="AE189" s="335"/>
      <c r="AF189" s="335"/>
      <c r="AG189" s="335"/>
      <c r="AH189" s="335"/>
      <c r="AI189" s="335"/>
      <c r="AJ189" s="335"/>
      <c r="AK189" s="335"/>
      <c r="AL189" s="335"/>
      <c r="AM189" s="335"/>
      <c r="AN189" s="335"/>
      <c r="AO189" s="335"/>
      <c r="AP189" s="335"/>
      <c r="AQ189" s="335"/>
      <c r="AR189" s="335"/>
      <c r="AS189" s="335"/>
      <c r="AT189" s="335"/>
      <c r="AU189" s="335"/>
      <c r="AV189" s="335"/>
      <c r="AW189" s="335"/>
      <c r="AX189" s="335"/>
      <c r="AY189" s="335"/>
      <c r="AZ189" s="335"/>
      <c r="BA189" s="335"/>
      <c r="BB189" s="335"/>
      <c r="BC189" s="335"/>
      <c r="BD189" s="335"/>
      <c r="BE189" s="335"/>
      <c r="BF189" s="335"/>
      <c r="BG189" s="335"/>
      <c r="BH189" s="335"/>
      <c r="BI189" s="335"/>
      <c r="BJ189" s="335"/>
      <c r="BK189" s="335"/>
      <c r="BL189" s="335"/>
      <c r="BM189" s="335"/>
      <c r="BN189" s="335"/>
      <c r="BO189" s="335"/>
      <c r="BP189" s="335"/>
      <c r="BQ189" s="335"/>
      <c r="BR189" s="335"/>
      <c r="BS189" s="335"/>
      <c r="BT189" s="335"/>
      <c r="BU189" s="335"/>
      <c r="BV189" s="335"/>
      <c r="BW189" s="335"/>
      <c r="BX189" s="335"/>
      <c r="BY189" s="335"/>
      <c r="BZ189" s="335"/>
      <c r="CA189" s="335"/>
      <c r="CB189" s="335"/>
      <c r="CC189" s="335"/>
      <c r="CD189" s="335"/>
      <c r="CE189" s="335"/>
      <c r="CF189" s="335"/>
    </row>
    <row r="190" spans="1:84" s="436" customFormat="1" ht="24.75" customHeight="1">
      <c r="A190" s="1242"/>
      <c r="B190" s="1248"/>
      <c r="C190" s="1249"/>
      <c r="D190" s="1249"/>
      <c r="E190" s="1249"/>
      <c r="F190" s="1249"/>
      <c r="G190" s="1249"/>
      <c r="H190" s="1250"/>
      <c r="I190" s="1197" t="s">
        <v>554</v>
      </c>
      <c r="J190" s="579">
        <v>19400939.31</v>
      </c>
      <c r="K190" s="579">
        <v>8487775</v>
      </c>
      <c r="L190" s="576" t="s">
        <v>11</v>
      </c>
      <c r="M190" s="575" t="s">
        <v>602</v>
      </c>
      <c r="N190" s="538"/>
      <c r="O190" s="577" t="e">
        <f>#REF!+#REF!+#REF!</f>
        <v>#REF!</v>
      </c>
      <c r="P190" s="578"/>
      <c r="Q190" s="579" t="e">
        <f>#REF!+#REF!+#REF!</f>
        <v>#REF!</v>
      </c>
      <c r="R190" s="539" t="e">
        <f>#REF!+#REF!+#REF!</f>
        <v>#REF!</v>
      </c>
      <c r="S190" s="539" t="e">
        <f>#REF!+#REF!+#REF!</f>
        <v>#REF!</v>
      </c>
      <c r="T190" s="539" t="e">
        <f>#REF!+#REF!+#REF!</f>
        <v>#REF!</v>
      </c>
      <c r="U190" s="540">
        <v>42439329.03</v>
      </c>
      <c r="V190" s="540">
        <v>42439329.03</v>
      </c>
      <c r="W190" s="540">
        <v>9722500</v>
      </c>
      <c r="X190" s="540">
        <v>9722500</v>
      </c>
      <c r="Y190" s="540">
        <v>9722500</v>
      </c>
      <c r="Z190" s="540">
        <v>9722500</v>
      </c>
      <c r="AA190" s="335"/>
      <c r="AB190" s="335"/>
      <c r="AC190" s="335"/>
      <c r="AD190" s="335"/>
      <c r="AE190" s="335"/>
      <c r="AF190" s="335"/>
      <c r="AG190" s="335"/>
      <c r="AH190" s="335"/>
      <c r="AI190" s="335"/>
      <c r="AJ190" s="335"/>
      <c r="AK190" s="335"/>
      <c r="AL190" s="335"/>
      <c r="AM190" s="335"/>
      <c r="AN190" s="335"/>
      <c r="AO190" s="335"/>
      <c r="AP190" s="335"/>
      <c r="AQ190" s="335"/>
      <c r="AR190" s="335"/>
      <c r="AS190" s="335"/>
      <c r="AT190" s="335"/>
      <c r="AU190" s="335"/>
      <c r="AV190" s="335"/>
      <c r="AW190" s="335"/>
      <c r="AX190" s="335"/>
      <c r="AY190" s="335"/>
      <c r="AZ190" s="335"/>
      <c r="BA190" s="335"/>
      <c r="BB190" s="335"/>
      <c r="BC190" s="335"/>
      <c r="BD190" s="335"/>
      <c r="BE190" s="335"/>
      <c r="BF190" s="335"/>
      <c r="BG190" s="335"/>
      <c r="BH190" s="335"/>
      <c r="BI190" s="335"/>
      <c r="BJ190" s="335"/>
      <c r="BK190" s="335"/>
      <c r="BL190" s="335"/>
      <c r="BM190" s="335"/>
      <c r="BN190" s="335"/>
      <c r="BO190" s="335"/>
      <c r="BP190" s="335"/>
      <c r="BQ190" s="335"/>
      <c r="BR190" s="335"/>
      <c r="BS190" s="335"/>
      <c r="BT190" s="335"/>
      <c r="BU190" s="335"/>
      <c r="BV190" s="335"/>
      <c r="BW190" s="335"/>
      <c r="BX190" s="335"/>
      <c r="BY190" s="335"/>
      <c r="BZ190" s="335"/>
      <c r="CA190" s="335"/>
      <c r="CB190" s="335"/>
      <c r="CC190" s="335"/>
      <c r="CD190" s="335"/>
      <c r="CE190" s="335"/>
      <c r="CF190" s="335"/>
    </row>
    <row r="191" spans="1:84" s="436" customFormat="1" ht="82.5" customHeight="1">
      <c r="A191" s="1243"/>
      <c r="B191" s="1251"/>
      <c r="C191" s="1252"/>
      <c r="D191" s="1252"/>
      <c r="E191" s="1252"/>
      <c r="F191" s="1252"/>
      <c r="G191" s="1252"/>
      <c r="H191" s="1253"/>
      <c r="I191" s="1199"/>
      <c r="J191" s="579"/>
      <c r="K191" s="579"/>
      <c r="L191" s="576"/>
      <c r="M191" s="575" t="s">
        <v>636</v>
      </c>
      <c r="N191" s="533"/>
      <c r="O191" s="577"/>
      <c r="P191" s="578"/>
      <c r="Q191" s="579"/>
      <c r="R191" s="539"/>
      <c r="S191" s="539"/>
      <c r="T191" s="539"/>
      <c r="U191" s="540">
        <v>1923304.94</v>
      </c>
      <c r="V191" s="540">
        <v>1923304.94</v>
      </c>
      <c r="W191" s="540">
        <v>3085158</v>
      </c>
      <c r="X191" s="540">
        <v>3085158</v>
      </c>
      <c r="Y191" s="540">
        <v>3085158</v>
      </c>
      <c r="Z191" s="540">
        <v>3085158</v>
      </c>
      <c r="AA191" s="335"/>
      <c r="AB191" s="335"/>
      <c r="AC191" s="335"/>
      <c r="AD191" s="335"/>
      <c r="AE191" s="335"/>
      <c r="AF191" s="335"/>
      <c r="AG191" s="335"/>
      <c r="AH191" s="335"/>
      <c r="AI191" s="335"/>
      <c r="AJ191" s="335"/>
      <c r="AK191" s="335"/>
      <c r="AL191" s="335"/>
      <c r="AM191" s="335"/>
      <c r="AN191" s="335"/>
      <c r="AO191" s="335"/>
      <c r="AP191" s="335"/>
      <c r="AQ191" s="335"/>
      <c r="AR191" s="335"/>
      <c r="AS191" s="335"/>
      <c r="AT191" s="335"/>
      <c r="AU191" s="335"/>
      <c r="AV191" s="335"/>
      <c r="AW191" s="335"/>
      <c r="AX191" s="335"/>
      <c r="AY191" s="335"/>
      <c r="AZ191" s="335"/>
      <c r="BA191" s="335"/>
      <c r="BB191" s="335"/>
      <c r="BC191" s="335"/>
      <c r="BD191" s="335"/>
      <c r="BE191" s="335"/>
      <c r="BF191" s="335"/>
      <c r="BG191" s="335"/>
      <c r="BH191" s="335"/>
      <c r="BI191" s="335"/>
      <c r="BJ191" s="335"/>
      <c r="BK191" s="335"/>
      <c r="BL191" s="335"/>
      <c r="BM191" s="335"/>
      <c r="BN191" s="335"/>
      <c r="BO191" s="335"/>
      <c r="BP191" s="335"/>
      <c r="BQ191" s="335"/>
      <c r="BR191" s="335"/>
      <c r="BS191" s="335"/>
      <c r="BT191" s="335"/>
      <c r="BU191" s="335"/>
      <c r="BV191" s="335"/>
      <c r="BW191" s="335"/>
      <c r="BX191" s="335"/>
      <c r="BY191" s="335"/>
      <c r="BZ191" s="335"/>
      <c r="CA191" s="335"/>
      <c r="CB191" s="335"/>
      <c r="CC191" s="335"/>
      <c r="CD191" s="335"/>
      <c r="CE191" s="335"/>
      <c r="CF191" s="335"/>
    </row>
    <row r="192" spans="1:84" s="3" customFormat="1" ht="307.5" customHeight="1">
      <c r="A192" s="111" t="s">
        <v>69</v>
      </c>
      <c r="B192" s="314" t="s">
        <v>6</v>
      </c>
      <c r="C192" s="314" t="s">
        <v>7</v>
      </c>
      <c r="D192" s="314" t="s">
        <v>70</v>
      </c>
      <c r="E192" s="314" t="s">
        <v>8</v>
      </c>
      <c r="F192" s="314" t="s">
        <v>71</v>
      </c>
      <c r="G192" s="314" t="s">
        <v>430</v>
      </c>
      <c r="H192" s="314" t="s">
        <v>9</v>
      </c>
      <c r="I192" s="112" t="s">
        <v>72</v>
      </c>
      <c r="J192" s="117" t="e">
        <f>J193+J200+J229+J237+J279</f>
        <v>#REF!</v>
      </c>
      <c r="K192" s="117" t="e">
        <f>K193+K200+K229+K237+K279</f>
        <v>#REF!</v>
      </c>
      <c r="L192" s="117"/>
      <c r="M192" s="117"/>
      <c r="N192" s="277"/>
      <c r="O192" s="117"/>
      <c r="P192" s="117"/>
      <c r="Q192" s="117" t="e">
        <f aca="true" t="shared" si="13" ref="Q192:Z192">Q193+Q200+Q229+Q237+Q279</f>
        <v>#REF!</v>
      </c>
      <c r="R192" s="118" t="e">
        <f t="shared" si="13"/>
        <v>#REF!</v>
      </c>
      <c r="S192" s="118" t="e">
        <f t="shared" si="13"/>
        <v>#REF!</v>
      </c>
      <c r="T192" s="118" t="e">
        <f t="shared" si="13"/>
        <v>#REF!</v>
      </c>
      <c r="U192" s="37">
        <v>15975000</v>
      </c>
      <c r="V192" s="37">
        <v>15975000</v>
      </c>
      <c r="W192" s="37">
        <v>7987500</v>
      </c>
      <c r="X192" s="37">
        <v>7987500</v>
      </c>
      <c r="Y192" s="37">
        <v>7987500</v>
      </c>
      <c r="Z192" s="37">
        <v>7987500</v>
      </c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</row>
    <row r="193" spans="1:84" s="436" customFormat="1" ht="35.25" customHeight="1">
      <c r="A193" s="1017" t="s">
        <v>18</v>
      </c>
      <c r="B193" s="1244"/>
      <c r="C193" s="974"/>
      <c r="D193" s="974"/>
      <c r="E193" s="974"/>
      <c r="F193" s="974"/>
      <c r="G193" s="974"/>
      <c r="H193" s="974"/>
      <c r="I193" s="1026" t="s">
        <v>555</v>
      </c>
      <c r="J193" s="1024">
        <v>60000</v>
      </c>
      <c r="K193" s="1027">
        <v>100020</v>
      </c>
      <c r="L193" s="1019" t="s">
        <v>19</v>
      </c>
      <c r="M193" s="718"/>
      <c r="N193" s="719"/>
      <c r="O193" s="720">
        <f aca="true" t="shared" si="14" ref="O193:Z193">O199+O198+O197+O196+O195+O194</f>
        <v>6632</v>
      </c>
      <c r="P193" s="720">
        <f t="shared" si="14"/>
        <v>39706.67</v>
      </c>
      <c r="Q193" s="720">
        <f t="shared" si="14"/>
        <v>256822</v>
      </c>
      <c r="R193" s="721">
        <f>R199+R198+R197+R196+R195+R194</f>
        <v>256822</v>
      </c>
      <c r="S193" s="721">
        <f t="shared" si="14"/>
        <v>256822</v>
      </c>
      <c r="T193" s="721">
        <f t="shared" si="14"/>
        <v>256822</v>
      </c>
      <c r="U193" s="722">
        <v>100020</v>
      </c>
      <c r="V193" s="722">
        <v>100020</v>
      </c>
      <c r="W193" s="722">
        <v>50010</v>
      </c>
      <c r="X193" s="722">
        <v>50010</v>
      </c>
      <c r="Y193" s="722">
        <v>50010</v>
      </c>
      <c r="Z193" s="722">
        <v>50010</v>
      </c>
      <c r="AA193" s="335"/>
      <c r="AB193" s="335"/>
      <c r="AC193" s="335"/>
      <c r="AD193" s="335"/>
      <c r="AE193" s="335"/>
      <c r="AF193" s="335"/>
      <c r="AG193" s="335"/>
      <c r="AH193" s="335"/>
      <c r="AI193" s="335"/>
      <c r="AJ193" s="335"/>
      <c r="AK193" s="335"/>
      <c r="AL193" s="335"/>
      <c r="AM193" s="335"/>
      <c r="AN193" s="335"/>
      <c r="AO193" s="335"/>
      <c r="AP193" s="335"/>
      <c r="AQ193" s="335"/>
      <c r="AR193" s="335"/>
      <c r="AS193" s="335"/>
      <c r="AT193" s="335"/>
      <c r="AU193" s="335"/>
      <c r="AV193" s="335"/>
      <c r="AW193" s="335"/>
      <c r="AX193" s="335"/>
      <c r="AY193" s="335"/>
      <c r="AZ193" s="335"/>
      <c r="BA193" s="335"/>
      <c r="BB193" s="335"/>
      <c r="BC193" s="335"/>
      <c r="BD193" s="335"/>
      <c r="BE193" s="335"/>
      <c r="BF193" s="335"/>
      <c r="BG193" s="335"/>
      <c r="BH193" s="335"/>
      <c r="BI193" s="335"/>
      <c r="BJ193" s="335"/>
      <c r="BK193" s="335"/>
      <c r="BL193" s="335"/>
      <c r="BM193" s="335"/>
      <c r="BN193" s="335"/>
      <c r="BO193" s="335"/>
      <c r="BP193" s="335"/>
      <c r="BQ193" s="335"/>
      <c r="BR193" s="335"/>
      <c r="BS193" s="335"/>
      <c r="BT193" s="335"/>
      <c r="BU193" s="335"/>
      <c r="BV193" s="335"/>
      <c r="BW193" s="335"/>
      <c r="BX193" s="335"/>
      <c r="BY193" s="335"/>
      <c r="BZ193" s="335"/>
      <c r="CA193" s="335"/>
      <c r="CB193" s="335"/>
      <c r="CC193" s="335"/>
      <c r="CD193" s="335"/>
      <c r="CE193" s="335"/>
      <c r="CF193" s="335"/>
    </row>
    <row r="194" spans="1:84" s="436" customFormat="1" ht="37.5" customHeight="1">
      <c r="A194" s="974"/>
      <c r="B194" s="974"/>
      <c r="C194" s="974"/>
      <c r="D194" s="974"/>
      <c r="E194" s="974"/>
      <c r="F194" s="974"/>
      <c r="G194" s="974"/>
      <c r="H194" s="974"/>
      <c r="I194" s="974"/>
      <c r="J194" s="974"/>
      <c r="K194" s="988"/>
      <c r="L194" s="988"/>
      <c r="M194" s="585" t="s">
        <v>571</v>
      </c>
      <c r="N194" s="614" t="s">
        <v>573</v>
      </c>
      <c r="O194" s="720">
        <v>6600</v>
      </c>
      <c r="P194" s="723">
        <v>6.67</v>
      </c>
      <c r="Q194" s="720">
        <v>44022</v>
      </c>
      <c r="R194" s="721">
        <v>44022</v>
      </c>
      <c r="S194" s="721">
        <v>44022</v>
      </c>
      <c r="T194" s="721">
        <v>44022</v>
      </c>
      <c r="U194" s="566">
        <v>19620</v>
      </c>
      <c r="V194" s="566">
        <v>19620</v>
      </c>
      <c r="W194" s="566">
        <v>9810</v>
      </c>
      <c r="X194" s="566">
        <v>9810</v>
      </c>
      <c r="Y194" s="566">
        <v>9810</v>
      </c>
      <c r="Z194" s="566">
        <v>9810</v>
      </c>
      <c r="AA194" s="335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335"/>
      <c r="AT194" s="335"/>
      <c r="AU194" s="335"/>
      <c r="AV194" s="335"/>
      <c r="AW194" s="335"/>
      <c r="AX194" s="335"/>
      <c r="AY194" s="335"/>
      <c r="AZ194" s="335"/>
      <c r="BA194" s="335"/>
      <c r="BB194" s="335"/>
      <c r="BC194" s="335"/>
      <c r="BD194" s="335"/>
      <c r="BE194" s="335"/>
      <c r="BF194" s="335"/>
      <c r="BG194" s="335"/>
      <c r="BH194" s="335"/>
      <c r="BI194" s="335"/>
      <c r="BJ194" s="335"/>
      <c r="BK194" s="335"/>
      <c r="BL194" s="335"/>
      <c r="BM194" s="335"/>
      <c r="BN194" s="335"/>
      <c r="BO194" s="335"/>
      <c r="BP194" s="335"/>
      <c r="BQ194" s="335"/>
      <c r="BR194" s="335"/>
      <c r="BS194" s="335"/>
      <c r="BT194" s="335"/>
      <c r="BU194" s="335"/>
      <c r="BV194" s="335"/>
      <c r="BW194" s="335"/>
      <c r="BX194" s="335"/>
      <c r="BY194" s="335"/>
      <c r="BZ194" s="335"/>
      <c r="CA194" s="335"/>
      <c r="CB194" s="335"/>
      <c r="CC194" s="335"/>
      <c r="CD194" s="335"/>
      <c r="CE194" s="335"/>
      <c r="CF194" s="335"/>
    </row>
    <row r="195" spans="1:84" s="436" customFormat="1" ht="53.25" customHeight="1">
      <c r="A195" s="974"/>
      <c r="B195" s="974"/>
      <c r="C195" s="974"/>
      <c r="D195" s="974"/>
      <c r="E195" s="974"/>
      <c r="F195" s="974"/>
      <c r="G195" s="974"/>
      <c r="H195" s="974"/>
      <c r="I195" s="974"/>
      <c r="J195" s="974"/>
      <c r="K195" s="988"/>
      <c r="L195" s="988"/>
      <c r="M195" s="585" t="s">
        <v>576</v>
      </c>
      <c r="N195" s="614" t="s">
        <v>243</v>
      </c>
      <c r="O195" s="724">
        <v>7</v>
      </c>
      <c r="P195" s="725">
        <v>8800</v>
      </c>
      <c r="Q195" s="726">
        <v>61600</v>
      </c>
      <c r="R195" s="727">
        <v>61600</v>
      </c>
      <c r="S195" s="728">
        <v>61600</v>
      </c>
      <c r="T195" s="728">
        <v>61600</v>
      </c>
      <c r="U195" s="566">
        <v>26400</v>
      </c>
      <c r="V195" s="566">
        <v>26400</v>
      </c>
      <c r="W195" s="566">
        <v>13200</v>
      </c>
      <c r="X195" s="566">
        <v>13200</v>
      </c>
      <c r="Y195" s="566">
        <v>13200</v>
      </c>
      <c r="Z195" s="566">
        <v>13200</v>
      </c>
      <c r="AA195" s="335"/>
      <c r="AB195" s="335"/>
      <c r="AC195" s="335"/>
      <c r="AD195" s="335"/>
      <c r="AE195" s="335"/>
      <c r="AF195" s="335"/>
      <c r="AG195" s="335"/>
      <c r="AH195" s="335"/>
      <c r="AI195" s="335"/>
      <c r="AJ195" s="335"/>
      <c r="AK195" s="335"/>
      <c r="AL195" s="335"/>
      <c r="AM195" s="335"/>
      <c r="AN195" s="335"/>
      <c r="AO195" s="335"/>
      <c r="AP195" s="335"/>
      <c r="AQ195" s="335"/>
      <c r="AR195" s="335"/>
      <c r="AS195" s="335"/>
      <c r="AT195" s="335"/>
      <c r="AU195" s="335"/>
      <c r="AV195" s="335"/>
      <c r="AW195" s="335"/>
      <c r="AX195" s="335"/>
      <c r="AY195" s="335"/>
      <c r="AZ195" s="335"/>
      <c r="BA195" s="335"/>
      <c r="BB195" s="335"/>
      <c r="BC195" s="335"/>
      <c r="BD195" s="335"/>
      <c r="BE195" s="335"/>
      <c r="BF195" s="335"/>
      <c r="BG195" s="335"/>
      <c r="BH195" s="335"/>
      <c r="BI195" s="335"/>
      <c r="BJ195" s="335"/>
      <c r="BK195" s="335"/>
      <c r="BL195" s="335"/>
      <c r="BM195" s="335"/>
      <c r="BN195" s="335"/>
      <c r="BO195" s="335"/>
      <c r="BP195" s="335"/>
      <c r="BQ195" s="335"/>
      <c r="BR195" s="335"/>
      <c r="BS195" s="335"/>
      <c r="BT195" s="335"/>
      <c r="BU195" s="335"/>
      <c r="BV195" s="335"/>
      <c r="BW195" s="335"/>
      <c r="BX195" s="335"/>
      <c r="BY195" s="335"/>
      <c r="BZ195" s="335"/>
      <c r="CA195" s="335"/>
      <c r="CB195" s="335"/>
      <c r="CC195" s="335"/>
      <c r="CD195" s="335"/>
      <c r="CE195" s="335"/>
      <c r="CF195" s="335"/>
    </row>
    <row r="196" spans="1:84" s="436" customFormat="1" ht="96" customHeight="1">
      <c r="A196" s="974"/>
      <c r="B196" s="974"/>
      <c r="C196" s="974"/>
      <c r="D196" s="974"/>
      <c r="E196" s="974"/>
      <c r="F196" s="974"/>
      <c r="G196" s="974"/>
      <c r="H196" s="974"/>
      <c r="I196" s="974"/>
      <c r="J196" s="974"/>
      <c r="K196" s="988"/>
      <c r="L196" s="988"/>
      <c r="M196" s="585" t="s">
        <v>244</v>
      </c>
      <c r="N196" s="614" t="s">
        <v>574</v>
      </c>
      <c r="O196" s="724">
        <v>8</v>
      </c>
      <c r="P196" s="725">
        <v>4900</v>
      </c>
      <c r="Q196" s="726">
        <v>39200</v>
      </c>
      <c r="R196" s="727">
        <v>39200</v>
      </c>
      <c r="S196" s="728">
        <v>39200</v>
      </c>
      <c r="T196" s="728">
        <v>39200</v>
      </c>
      <c r="U196" s="566">
        <v>18000</v>
      </c>
      <c r="V196" s="566">
        <v>18000</v>
      </c>
      <c r="W196" s="566">
        <v>9000</v>
      </c>
      <c r="X196" s="566">
        <v>9000</v>
      </c>
      <c r="Y196" s="566">
        <v>9000</v>
      </c>
      <c r="Z196" s="566">
        <v>9000</v>
      </c>
      <c r="AA196" s="335"/>
      <c r="AB196" s="335"/>
      <c r="AC196" s="335"/>
      <c r="AD196" s="335"/>
      <c r="AE196" s="335"/>
      <c r="AF196" s="335"/>
      <c r="AG196" s="335"/>
      <c r="AH196" s="335"/>
      <c r="AI196" s="335"/>
      <c r="AJ196" s="335"/>
      <c r="AK196" s="335"/>
      <c r="AL196" s="335"/>
      <c r="AM196" s="335"/>
      <c r="AN196" s="335"/>
      <c r="AO196" s="335"/>
      <c r="AP196" s="335"/>
      <c r="AQ196" s="335"/>
      <c r="AR196" s="335"/>
      <c r="AS196" s="335"/>
      <c r="AT196" s="335"/>
      <c r="AU196" s="335"/>
      <c r="AV196" s="335"/>
      <c r="AW196" s="335"/>
      <c r="AX196" s="335"/>
      <c r="AY196" s="335"/>
      <c r="AZ196" s="335"/>
      <c r="BA196" s="335"/>
      <c r="BB196" s="335"/>
      <c r="BC196" s="335"/>
      <c r="BD196" s="335"/>
      <c r="BE196" s="335"/>
      <c r="BF196" s="335"/>
      <c r="BG196" s="335"/>
      <c r="BH196" s="335"/>
      <c r="BI196" s="335"/>
      <c r="BJ196" s="335"/>
      <c r="BK196" s="335"/>
      <c r="BL196" s="335"/>
      <c r="BM196" s="335"/>
      <c r="BN196" s="335"/>
      <c r="BO196" s="335"/>
      <c r="BP196" s="335"/>
      <c r="BQ196" s="335"/>
      <c r="BR196" s="335"/>
      <c r="BS196" s="335"/>
      <c r="BT196" s="335"/>
      <c r="BU196" s="335"/>
      <c r="BV196" s="335"/>
      <c r="BW196" s="335"/>
      <c r="BX196" s="335"/>
      <c r="BY196" s="335"/>
      <c r="BZ196" s="335"/>
      <c r="CA196" s="335"/>
      <c r="CB196" s="335"/>
      <c r="CC196" s="335"/>
      <c r="CD196" s="335"/>
      <c r="CE196" s="335"/>
      <c r="CF196" s="335"/>
    </row>
    <row r="197" spans="1:84" s="436" customFormat="1" ht="71.25" customHeight="1">
      <c r="A197" s="974"/>
      <c r="B197" s="974"/>
      <c r="C197" s="974"/>
      <c r="D197" s="974"/>
      <c r="E197" s="974"/>
      <c r="F197" s="974"/>
      <c r="G197" s="974"/>
      <c r="H197" s="974"/>
      <c r="I197" s="974"/>
      <c r="J197" s="974"/>
      <c r="K197" s="988"/>
      <c r="L197" s="988"/>
      <c r="M197" s="585" t="s">
        <v>245</v>
      </c>
      <c r="N197" s="614" t="s">
        <v>574</v>
      </c>
      <c r="O197" s="724">
        <v>2</v>
      </c>
      <c r="P197" s="725">
        <v>15000</v>
      </c>
      <c r="Q197" s="726">
        <v>30000</v>
      </c>
      <c r="R197" s="727">
        <v>30000</v>
      </c>
      <c r="S197" s="728">
        <v>30000</v>
      </c>
      <c r="T197" s="728">
        <v>30000</v>
      </c>
      <c r="U197" s="566">
        <v>15000</v>
      </c>
      <c r="V197" s="566">
        <v>15000</v>
      </c>
      <c r="W197" s="566">
        <v>7500</v>
      </c>
      <c r="X197" s="566">
        <v>7500</v>
      </c>
      <c r="Y197" s="566">
        <v>7500</v>
      </c>
      <c r="Z197" s="566">
        <v>7500</v>
      </c>
      <c r="AA197" s="335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335"/>
      <c r="AT197" s="335"/>
      <c r="AU197" s="335"/>
      <c r="AV197" s="335"/>
      <c r="AW197" s="335"/>
      <c r="AX197" s="335"/>
      <c r="AY197" s="335"/>
      <c r="AZ197" s="335"/>
      <c r="BA197" s="335"/>
      <c r="BB197" s="335"/>
      <c r="BC197" s="335"/>
      <c r="BD197" s="335"/>
      <c r="BE197" s="335"/>
      <c r="BF197" s="335"/>
      <c r="BG197" s="335"/>
      <c r="BH197" s="335"/>
      <c r="BI197" s="335"/>
      <c r="BJ197" s="335"/>
      <c r="BK197" s="335"/>
      <c r="BL197" s="335"/>
      <c r="BM197" s="335"/>
      <c r="BN197" s="335"/>
      <c r="BO197" s="335"/>
      <c r="BP197" s="335"/>
      <c r="BQ197" s="335"/>
      <c r="BR197" s="335"/>
      <c r="BS197" s="335"/>
      <c r="BT197" s="335"/>
      <c r="BU197" s="335"/>
      <c r="BV197" s="335"/>
      <c r="BW197" s="335"/>
      <c r="BX197" s="335"/>
      <c r="BY197" s="335"/>
      <c r="BZ197" s="335"/>
      <c r="CA197" s="335"/>
      <c r="CB197" s="335"/>
      <c r="CC197" s="335"/>
      <c r="CD197" s="335"/>
      <c r="CE197" s="335"/>
      <c r="CF197" s="335"/>
    </row>
    <row r="198" spans="1:84" s="436" customFormat="1" ht="78" customHeight="1">
      <c r="A198" s="974"/>
      <c r="B198" s="974"/>
      <c r="C198" s="974"/>
      <c r="D198" s="974"/>
      <c r="E198" s="974"/>
      <c r="F198" s="974"/>
      <c r="G198" s="974"/>
      <c r="H198" s="974"/>
      <c r="I198" s="974"/>
      <c r="J198" s="974"/>
      <c r="K198" s="988"/>
      <c r="L198" s="988"/>
      <c r="M198" s="585" t="s">
        <v>246</v>
      </c>
      <c r="N198" s="614" t="s">
        <v>574</v>
      </c>
      <c r="O198" s="724">
        <v>7</v>
      </c>
      <c r="P198" s="725">
        <v>6000</v>
      </c>
      <c r="Q198" s="726">
        <v>42000</v>
      </c>
      <c r="R198" s="727">
        <v>42000</v>
      </c>
      <c r="S198" s="728">
        <v>42000</v>
      </c>
      <c r="T198" s="728">
        <v>42000</v>
      </c>
      <c r="U198" s="566">
        <v>6000</v>
      </c>
      <c r="V198" s="566">
        <v>6000</v>
      </c>
      <c r="W198" s="566">
        <v>3000</v>
      </c>
      <c r="X198" s="566">
        <v>3000</v>
      </c>
      <c r="Y198" s="566">
        <v>3000</v>
      </c>
      <c r="Z198" s="566">
        <v>3000</v>
      </c>
      <c r="AA198" s="335"/>
      <c r="AB198" s="335"/>
      <c r="AC198" s="335"/>
      <c r="AD198" s="335"/>
      <c r="AE198" s="335"/>
      <c r="AF198" s="335"/>
      <c r="AG198" s="335"/>
      <c r="AH198" s="335"/>
      <c r="AI198" s="335"/>
      <c r="AJ198" s="335"/>
      <c r="AK198" s="335"/>
      <c r="AL198" s="335"/>
      <c r="AM198" s="335"/>
      <c r="AN198" s="335"/>
      <c r="AO198" s="335"/>
      <c r="AP198" s="335"/>
      <c r="AQ198" s="335"/>
      <c r="AR198" s="335"/>
      <c r="AS198" s="335"/>
      <c r="AT198" s="335"/>
      <c r="AU198" s="335"/>
      <c r="AV198" s="335"/>
      <c r="AW198" s="335"/>
      <c r="AX198" s="335"/>
      <c r="AY198" s="335"/>
      <c r="AZ198" s="335"/>
      <c r="BA198" s="335"/>
      <c r="BB198" s="335"/>
      <c r="BC198" s="335"/>
      <c r="BD198" s="335"/>
      <c r="BE198" s="335"/>
      <c r="BF198" s="335"/>
      <c r="BG198" s="335"/>
      <c r="BH198" s="335"/>
      <c r="BI198" s="335"/>
      <c r="BJ198" s="335"/>
      <c r="BK198" s="335"/>
      <c r="BL198" s="335"/>
      <c r="BM198" s="335"/>
      <c r="BN198" s="335"/>
      <c r="BO198" s="335"/>
      <c r="BP198" s="335"/>
      <c r="BQ198" s="335"/>
      <c r="BR198" s="335"/>
      <c r="BS198" s="335"/>
      <c r="BT198" s="335"/>
      <c r="BU198" s="335"/>
      <c r="BV198" s="335"/>
      <c r="BW198" s="335"/>
      <c r="BX198" s="335"/>
      <c r="BY198" s="335"/>
      <c r="BZ198" s="335"/>
      <c r="CA198" s="335"/>
      <c r="CB198" s="335"/>
      <c r="CC198" s="335"/>
      <c r="CD198" s="335"/>
      <c r="CE198" s="335"/>
      <c r="CF198" s="335"/>
    </row>
    <row r="199" spans="1:84" s="436" customFormat="1" ht="57.75" customHeight="1">
      <c r="A199" s="974"/>
      <c r="B199" s="974"/>
      <c r="C199" s="974"/>
      <c r="D199" s="974"/>
      <c r="E199" s="974"/>
      <c r="F199" s="974"/>
      <c r="G199" s="974"/>
      <c r="H199" s="974"/>
      <c r="I199" s="974"/>
      <c r="J199" s="974"/>
      <c r="K199" s="988"/>
      <c r="L199" s="988"/>
      <c r="M199" s="585" t="s">
        <v>247</v>
      </c>
      <c r="N199" s="729" t="s">
        <v>575</v>
      </c>
      <c r="O199" s="724">
        <v>8</v>
      </c>
      <c r="P199" s="725">
        <v>5000</v>
      </c>
      <c r="Q199" s="726">
        <v>40000</v>
      </c>
      <c r="R199" s="727">
        <v>40000</v>
      </c>
      <c r="S199" s="728">
        <v>40000</v>
      </c>
      <c r="T199" s="728">
        <v>40000</v>
      </c>
      <c r="U199" s="566">
        <v>15000</v>
      </c>
      <c r="V199" s="566">
        <v>15000</v>
      </c>
      <c r="W199" s="566">
        <v>7500</v>
      </c>
      <c r="X199" s="566">
        <v>7500</v>
      </c>
      <c r="Y199" s="566">
        <v>7500</v>
      </c>
      <c r="Z199" s="566">
        <v>7500</v>
      </c>
      <c r="AA199" s="335"/>
      <c r="AB199" s="335"/>
      <c r="AC199" s="335"/>
      <c r="AD199" s="335"/>
      <c r="AE199" s="335"/>
      <c r="AF199" s="335"/>
      <c r="AG199" s="335"/>
      <c r="AH199" s="335"/>
      <c r="AI199" s="335"/>
      <c r="AJ199" s="335"/>
      <c r="AK199" s="335"/>
      <c r="AL199" s="335"/>
      <c r="AM199" s="335"/>
      <c r="AN199" s="335"/>
      <c r="AO199" s="335"/>
      <c r="AP199" s="335"/>
      <c r="AQ199" s="335"/>
      <c r="AR199" s="335"/>
      <c r="AS199" s="335"/>
      <c r="AT199" s="335"/>
      <c r="AU199" s="335"/>
      <c r="AV199" s="335"/>
      <c r="AW199" s="335"/>
      <c r="AX199" s="335"/>
      <c r="AY199" s="335"/>
      <c r="AZ199" s="335"/>
      <c r="BA199" s="335"/>
      <c r="BB199" s="335"/>
      <c r="BC199" s="335"/>
      <c r="BD199" s="335"/>
      <c r="BE199" s="335"/>
      <c r="BF199" s="335"/>
      <c r="BG199" s="335"/>
      <c r="BH199" s="335"/>
      <c r="BI199" s="335"/>
      <c r="BJ199" s="335"/>
      <c r="BK199" s="335"/>
      <c r="BL199" s="335"/>
      <c r="BM199" s="335"/>
      <c r="BN199" s="335"/>
      <c r="BO199" s="335"/>
      <c r="BP199" s="335"/>
      <c r="BQ199" s="335"/>
      <c r="BR199" s="335"/>
      <c r="BS199" s="335"/>
      <c r="BT199" s="335"/>
      <c r="BU199" s="335"/>
      <c r="BV199" s="335"/>
      <c r="BW199" s="335"/>
      <c r="BX199" s="335"/>
      <c r="BY199" s="335"/>
      <c r="BZ199" s="335"/>
      <c r="CA199" s="335"/>
      <c r="CB199" s="335"/>
      <c r="CC199" s="335"/>
      <c r="CD199" s="335"/>
      <c r="CE199" s="335"/>
      <c r="CF199" s="335"/>
    </row>
    <row r="200" spans="1:84" s="3" customFormat="1" ht="24" customHeight="1">
      <c r="A200" s="1241" t="s">
        <v>73</v>
      </c>
      <c r="B200" s="1232"/>
      <c r="C200" s="1233"/>
      <c r="D200" s="1233"/>
      <c r="E200" s="1233"/>
      <c r="F200" s="1233"/>
      <c r="G200" s="1233"/>
      <c r="H200" s="1234"/>
      <c r="I200" s="121" t="s">
        <v>16</v>
      </c>
      <c r="J200" s="122" t="e">
        <f>J201+#REF!</f>
        <v>#REF!</v>
      </c>
      <c r="K200" s="122" t="e">
        <f>K201+#REF!</f>
        <v>#REF!</v>
      </c>
      <c r="L200" s="123"/>
      <c r="M200" s="123"/>
      <c r="N200" s="278"/>
      <c r="O200" s="124" t="e">
        <f>O201+#REF!</f>
        <v>#REF!</v>
      </c>
      <c r="P200" s="124" t="e">
        <f>P201+#REF!</f>
        <v>#REF!</v>
      </c>
      <c r="Q200" s="124" t="e">
        <f>Q201+#REF!</f>
        <v>#REF!</v>
      </c>
      <c r="R200" s="125" t="e">
        <f>R201+#REF!</f>
        <v>#REF!</v>
      </c>
      <c r="S200" s="126" t="e">
        <f>S201+#REF!</f>
        <v>#REF!</v>
      </c>
      <c r="T200" s="126" t="e">
        <f>T201+#REF!</f>
        <v>#REF!</v>
      </c>
      <c r="U200" s="38">
        <v>9925350</v>
      </c>
      <c r="V200" s="38">
        <v>9925350</v>
      </c>
      <c r="W200" s="38">
        <v>4962675</v>
      </c>
      <c r="X200" s="38">
        <v>4962675</v>
      </c>
      <c r="Y200" s="38">
        <v>4962675</v>
      </c>
      <c r="Z200" s="38">
        <v>4962675</v>
      </c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</row>
    <row r="201" spans="1:84" s="436" customFormat="1" ht="40.5">
      <c r="A201" s="1242"/>
      <c r="B201" s="1235"/>
      <c r="C201" s="1236"/>
      <c r="D201" s="1236"/>
      <c r="E201" s="1236"/>
      <c r="F201" s="1236"/>
      <c r="G201" s="1236"/>
      <c r="H201" s="1237"/>
      <c r="I201" s="1026" t="s">
        <v>556</v>
      </c>
      <c r="J201" s="1024">
        <v>1613333.67</v>
      </c>
      <c r="K201" s="1027">
        <v>8321350</v>
      </c>
      <c r="L201" s="1026" t="s">
        <v>17</v>
      </c>
      <c r="M201" s="730" t="s">
        <v>314</v>
      </c>
      <c r="N201" s="731"/>
      <c r="O201" s="732" t="e">
        <f>#REF!+#REF!+#REF!+#REF!+#REF!+#REF!+#REF!+#REF!</f>
        <v>#REF!</v>
      </c>
      <c r="P201" s="732" t="e">
        <f>Q201/O201</f>
        <v>#REF!</v>
      </c>
      <c r="Q201" s="732" t="e">
        <f>#REF!+#REF!+#REF!+#REF!+#REF!+#REF!+#REF!+#REF!</f>
        <v>#REF!</v>
      </c>
      <c r="R201" s="733" t="e">
        <f>#REF!+#REF!+#REF!+#REF!+#REF!+#REF!+#REF!+#REF!</f>
        <v>#REF!</v>
      </c>
      <c r="S201" s="734">
        <v>9362500</v>
      </c>
      <c r="T201" s="734">
        <v>22700500</v>
      </c>
      <c r="U201" s="722">
        <v>9925350</v>
      </c>
      <c r="V201" s="722">
        <v>9925350</v>
      </c>
      <c r="W201" s="722">
        <v>0</v>
      </c>
      <c r="X201" s="722">
        <v>0</v>
      </c>
      <c r="Y201" s="722">
        <v>0</v>
      </c>
      <c r="Z201" s="722">
        <v>0</v>
      </c>
      <c r="AA201" s="335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335"/>
      <c r="AT201" s="335"/>
      <c r="AU201" s="335"/>
      <c r="AV201" s="335"/>
      <c r="AW201" s="335"/>
      <c r="AX201" s="335"/>
      <c r="AY201" s="335"/>
      <c r="AZ201" s="335"/>
      <c r="BA201" s="335"/>
      <c r="BB201" s="335"/>
      <c r="BC201" s="335"/>
      <c r="BD201" s="335"/>
      <c r="BE201" s="335"/>
      <c r="BF201" s="335"/>
      <c r="BG201" s="335"/>
      <c r="BH201" s="335"/>
      <c r="BI201" s="335"/>
      <c r="BJ201" s="335"/>
      <c r="BK201" s="335"/>
      <c r="BL201" s="335"/>
      <c r="BM201" s="335"/>
      <c r="BN201" s="335"/>
      <c r="BO201" s="335"/>
      <c r="BP201" s="335"/>
      <c r="BQ201" s="335"/>
      <c r="BR201" s="335"/>
      <c r="BS201" s="335"/>
      <c r="BT201" s="335"/>
      <c r="BU201" s="335"/>
      <c r="BV201" s="335"/>
      <c r="BW201" s="335"/>
      <c r="BX201" s="335"/>
      <c r="BY201" s="335"/>
      <c r="BZ201" s="335"/>
      <c r="CA201" s="335"/>
      <c r="CB201" s="335"/>
      <c r="CC201" s="335"/>
      <c r="CD201" s="335"/>
      <c r="CE201" s="335"/>
      <c r="CF201" s="335"/>
    </row>
    <row r="202" spans="1:84" s="436" customFormat="1" ht="40.5">
      <c r="A202" s="1242"/>
      <c r="B202" s="1235"/>
      <c r="C202" s="1236"/>
      <c r="D202" s="1236"/>
      <c r="E202" s="1236"/>
      <c r="F202" s="1236"/>
      <c r="G202" s="1236"/>
      <c r="H202" s="1237"/>
      <c r="I202" s="969"/>
      <c r="J202" s="974"/>
      <c r="K202" s="988"/>
      <c r="L202" s="974"/>
      <c r="M202" s="735" t="s">
        <v>936</v>
      </c>
      <c r="N202" s="736" t="s">
        <v>243</v>
      </c>
      <c r="O202" s="737">
        <v>10</v>
      </c>
      <c r="P202" s="737">
        <v>110000</v>
      </c>
      <c r="Q202" s="737">
        <f>O202*P202</f>
        <v>1100000</v>
      </c>
      <c r="R202" s="738">
        <f>Q202</f>
        <v>1100000</v>
      </c>
      <c r="S202" s="739"/>
      <c r="T202" s="739"/>
      <c r="U202" s="566">
        <v>1094850.05</v>
      </c>
      <c r="V202" s="566">
        <v>1094850.05</v>
      </c>
      <c r="W202" s="566">
        <v>0</v>
      </c>
      <c r="X202" s="566">
        <v>0</v>
      </c>
      <c r="Y202" s="566">
        <v>0</v>
      </c>
      <c r="Z202" s="566">
        <v>0</v>
      </c>
      <c r="AA202" s="335"/>
      <c r="AB202" s="335"/>
      <c r="AC202" s="335"/>
      <c r="AD202" s="335"/>
      <c r="AE202" s="335"/>
      <c r="AF202" s="335"/>
      <c r="AG202" s="335"/>
      <c r="AH202" s="335"/>
      <c r="AI202" s="335"/>
      <c r="AJ202" s="335"/>
      <c r="AK202" s="335"/>
      <c r="AL202" s="335"/>
      <c r="AM202" s="335"/>
      <c r="AN202" s="335"/>
      <c r="AO202" s="335"/>
      <c r="AP202" s="335"/>
      <c r="AQ202" s="335"/>
      <c r="AR202" s="335"/>
      <c r="AS202" s="335"/>
      <c r="AT202" s="335"/>
      <c r="AU202" s="335"/>
      <c r="AV202" s="335"/>
      <c r="AW202" s="335"/>
      <c r="AX202" s="335"/>
      <c r="AY202" s="335"/>
      <c r="AZ202" s="335"/>
      <c r="BA202" s="335"/>
      <c r="BB202" s="335"/>
      <c r="BC202" s="335"/>
      <c r="BD202" s="335"/>
      <c r="BE202" s="335"/>
      <c r="BF202" s="335"/>
      <c r="BG202" s="335"/>
      <c r="BH202" s="335"/>
      <c r="BI202" s="335"/>
      <c r="BJ202" s="335"/>
      <c r="BK202" s="335"/>
      <c r="BL202" s="335"/>
      <c r="BM202" s="335"/>
      <c r="BN202" s="335"/>
      <c r="BO202" s="335"/>
      <c r="BP202" s="335"/>
      <c r="BQ202" s="335"/>
      <c r="BR202" s="335"/>
      <c r="BS202" s="335"/>
      <c r="BT202" s="335"/>
      <c r="BU202" s="335"/>
      <c r="BV202" s="335"/>
      <c r="BW202" s="335"/>
      <c r="BX202" s="335"/>
      <c r="BY202" s="335"/>
      <c r="BZ202" s="335"/>
      <c r="CA202" s="335"/>
      <c r="CB202" s="335"/>
      <c r="CC202" s="335"/>
      <c r="CD202" s="335"/>
      <c r="CE202" s="335"/>
      <c r="CF202" s="335"/>
    </row>
    <row r="203" spans="1:84" s="436" customFormat="1" ht="113.25" customHeight="1">
      <c r="A203" s="1242"/>
      <c r="B203" s="1235"/>
      <c r="C203" s="1236"/>
      <c r="D203" s="1236"/>
      <c r="E203" s="1236"/>
      <c r="F203" s="1236"/>
      <c r="G203" s="1236"/>
      <c r="H203" s="1237"/>
      <c r="I203" s="969"/>
      <c r="J203" s="974"/>
      <c r="K203" s="988"/>
      <c r="L203" s="974"/>
      <c r="M203" s="740" t="s">
        <v>682</v>
      </c>
      <c r="N203" s="736" t="s">
        <v>243</v>
      </c>
      <c r="O203" s="737">
        <v>1</v>
      </c>
      <c r="P203" s="737">
        <v>800000</v>
      </c>
      <c r="Q203" s="737">
        <f>P203*O203</f>
        <v>800000</v>
      </c>
      <c r="R203" s="738">
        <f>Q203</f>
        <v>800000</v>
      </c>
      <c r="S203" s="739"/>
      <c r="T203" s="739"/>
      <c r="U203" s="566">
        <v>1120000</v>
      </c>
      <c r="V203" s="566">
        <v>1120000</v>
      </c>
      <c r="W203" s="566">
        <v>0</v>
      </c>
      <c r="X203" s="566">
        <v>0</v>
      </c>
      <c r="Y203" s="566">
        <v>0</v>
      </c>
      <c r="Z203" s="566">
        <v>0</v>
      </c>
      <c r="AA203" s="335"/>
      <c r="AB203" s="335"/>
      <c r="AC203" s="335"/>
      <c r="AD203" s="335"/>
      <c r="AE203" s="335"/>
      <c r="AF203" s="335"/>
      <c r="AG203" s="335"/>
      <c r="AH203" s="335"/>
      <c r="AI203" s="335"/>
      <c r="AJ203" s="335"/>
      <c r="AK203" s="335"/>
      <c r="AL203" s="335"/>
      <c r="AM203" s="335"/>
      <c r="AN203" s="335"/>
      <c r="AO203" s="335"/>
      <c r="AP203" s="335"/>
      <c r="AQ203" s="335"/>
      <c r="AR203" s="335"/>
      <c r="AS203" s="335"/>
      <c r="AT203" s="335"/>
      <c r="AU203" s="335"/>
      <c r="AV203" s="335"/>
      <c r="AW203" s="335"/>
      <c r="AX203" s="335"/>
      <c r="AY203" s="335"/>
      <c r="AZ203" s="335"/>
      <c r="BA203" s="335"/>
      <c r="BB203" s="335"/>
      <c r="BC203" s="335"/>
      <c r="BD203" s="335"/>
      <c r="BE203" s="335"/>
      <c r="BF203" s="335"/>
      <c r="BG203" s="335"/>
      <c r="BH203" s="335"/>
      <c r="BI203" s="335"/>
      <c r="BJ203" s="335"/>
      <c r="BK203" s="335"/>
      <c r="BL203" s="335"/>
      <c r="BM203" s="335"/>
      <c r="BN203" s="335"/>
      <c r="BO203" s="335"/>
      <c r="BP203" s="335"/>
      <c r="BQ203" s="335"/>
      <c r="BR203" s="335"/>
      <c r="BS203" s="335"/>
      <c r="BT203" s="335"/>
      <c r="BU203" s="335"/>
      <c r="BV203" s="335"/>
      <c r="BW203" s="335"/>
      <c r="BX203" s="335"/>
      <c r="BY203" s="335"/>
      <c r="BZ203" s="335"/>
      <c r="CA203" s="335"/>
      <c r="CB203" s="335"/>
      <c r="CC203" s="335"/>
      <c r="CD203" s="335"/>
      <c r="CE203" s="335"/>
      <c r="CF203" s="335"/>
    </row>
    <row r="204" spans="1:84" s="436" customFormat="1" ht="32.25" customHeight="1">
      <c r="A204" s="1242"/>
      <c r="B204" s="1235"/>
      <c r="C204" s="1236"/>
      <c r="D204" s="1236"/>
      <c r="E204" s="1236"/>
      <c r="F204" s="1236"/>
      <c r="G204" s="1236"/>
      <c r="H204" s="1237"/>
      <c r="I204" s="969"/>
      <c r="J204" s="974"/>
      <c r="K204" s="988"/>
      <c r="L204" s="974"/>
      <c r="M204" s="735" t="s">
        <v>273</v>
      </c>
      <c r="N204" s="736" t="s">
        <v>243</v>
      </c>
      <c r="O204" s="737">
        <v>1</v>
      </c>
      <c r="P204" s="737">
        <v>2200000</v>
      </c>
      <c r="Q204" s="737">
        <f>P204*O204</f>
        <v>2200000</v>
      </c>
      <c r="R204" s="738">
        <f>1*P204</f>
        <v>2200000</v>
      </c>
      <c r="S204" s="741"/>
      <c r="T204" s="739"/>
      <c r="U204" s="566">
        <v>6199999.95</v>
      </c>
      <c r="V204" s="566">
        <v>6199999.95</v>
      </c>
      <c r="W204" s="566">
        <v>0</v>
      </c>
      <c r="X204" s="566">
        <v>0</v>
      </c>
      <c r="Y204" s="566">
        <v>0</v>
      </c>
      <c r="Z204" s="566">
        <v>0</v>
      </c>
      <c r="AA204" s="335"/>
      <c r="AB204" s="335"/>
      <c r="AC204" s="335"/>
      <c r="AD204" s="335"/>
      <c r="AE204" s="335"/>
      <c r="AF204" s="335"/>
      <c r="AG204" s="335"/>
      <c r="AH204" s="335"/>
      <c r="AI204" s="335"/>
      <c r="AJ204" s="335"/>
      <c r="AK204" s="335"/>
      <c r="AL204" s="335"/>
      <c r="AM204" s="335"/>
      <c r="AN204" s="335"/>
      <c r="AO204" s="335"/>
      <c r="AP204" s="335"/>
      <c r="AQ204" s="335"/>
      <c r="AR204" s="335"/>
      <c r="AS204" s="335"/>
      <c r="AT204" s="335"/>
      <c r="AU204" s="335"/>
      <c r="AV204" s="335"/>
      <c r="AW204" s="335"/>
      <c r="AX204" s="335"/>
      <c r="AY204" s="335"/>
      <c r="AZ204" s="335"/>
      <c r="BA204" s="335"/>
      <c r="BB204" s="335"/>
      <c r="BC204" s="335"/>
      <c r="BD204" s="335"/>
      <c r="BE204" s="335"/>
      <c r="BF204" s="335"/>
      <c r="BG204" s="335"/>
      <c r="BH204" s="335"/>
      <c r="BI204" s="335"/>
      <c r="BJ204" s="335"/>
      <c r="BK204" s="335"/>
      <c r="BL204" s="335"/>
      <c r="BM204" s="335"/>
      <c r="BN204" s="335"/>
      <c r="BO204" s="335"/>
      <c r="BP204" s="335"/>
      <c r="BQ204" s="335"/>
      <c r="BR204" s="335"/>
      <c r="BS204" s="335"/>
      <c r="BT204" s="335"/>
      <c r="BU204" s="335"/>
      <c r="BV204" s="335"/>
      <c r="BW204" s="335"/>
      <c r="BX204" s="335"/>
      <c r="BY204" s="335"/>
      <c r="BZ204" s="335"/>
      <c r="CA204" s="335"/>
      <c r="CB204" s="335"/>
      <c r="CC204" s="335"/>
      <c r="CD204" s="335"/>
      <c r="CE204" s="335"/>
      <c r="CF204" s="335"/>
    </row>
    <row r="205" spans="1:84" s="436" customFormat="1" ht="34.5" customHeight="1">
      <c r="A205" s="1242"/>
      <c r="B205" s="1235"/>
      <c r="C205" s="1236"/>
      <c r="D205" s="1236"/>
      <c r="E205" s="1236"/>
      <c r="F205" s="1236"/>
      <c r="G205" s="1236"/>
      <c r="H205" s="1237"/>
      <c r="I205" s="969"/>
      <c r="J205" s="974"/>
      <c r="K205" s="988"/>
      <c r="L205" s="974"/>
      <c r="M205" s="735" t="s">
        <v>275</v>
      </c>
      <c r="N205" s="736" t="s">
        <v>243</v>
      </c>
      <c r="O205" s="737">
        <v>1</v>
      </c>
      <c r="P205" s="737">
        <v>175000</v>
      </c>
      <c r="Q205" s="737">
        <f>P205*O205</f>
        <v>175000</v>
      </c>
      <c r="R205" s="738">
        <f>Q205</f>
        <v>175000</v>
      </c>
      <c r="S205" s="741"/>
      <c r="T205" s="741"/>
      <c r="U205" s="726">
        <v>450000</v>
      </c>
      <c r="V205" s="726">
        <v>450000</v>
      </c>
      <c r="W205" s="566">
        <v>0</v>
      </c>
      <c r="X205" s="566">
        <v>0</v>
      </c>
      <c r="Y205" s="566">
        <v>0</v>
      </c>
      <c r="Z205" s="566">
        <v>0</v>
      </c>
      <c r="AA205" s="335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335"/>
      <c r="AT205" s="335"/>
      <c r="AU205" s="335"/>
      <c r="AV205" s="335"/>
      <c r="AW205" s="335"/>
      <c r="AX205" s="335"/>
      <c r="AY205" s="335"/>
      <c r="AZ205" s="335"/>
      <c r="BA205" s="335"/>
      <c r="BB205" s="335"/>
      <c r="BC205" s="335"/>
      <c r="BD205" s="335"/>
      <c r="BE205" s="335"/>
      <c r="BF205" s="335"/>
      <c r="BG205" s="335"/>
      <c r="BH205" s="335"/>
      <c r="BI205" s="335"/>
      <c r="BJ205" s="335"/>
      <c r="BK205" s="335"/>
      <c r="BL205" s="335"/>
      <c r="BM205" s="335"/>
      <c r="BN205" s="335"/>
      <c r="BO205" s="335"/>
      <c r="BP205" s="335"/>
      <c r="BQ205" s="335"/>
      <c r="BR205" s="335"/>
      <c r="BS205" s="335"/>
      <c r="BT205" s="335"/>
      <c r="BU205" s="335"/>
      <c r="BV205" s="335"/>
      <c r="BW205" s="335"/>
      <c r="BX205" s="335"/>
      <c r="BY205" s="335"/>
      <c r="BZ205" s="335"/>
      <c r="CA205" s="335"/>
      <c r="CB205" s="335"/>
      <c r="CC205" s="335"/>
      <c r="CD205" s="335"/>
      <c r="CE205" s="335"/>
      <c r="CF205" s="335"/>
    </row>
    <row r="206" spans="1:84" s="436" customFormat="1" ht="141.75">
      <c r="A206" s="1242"/>
      <c r="B206" s="1235"/>
      <c r="C206" s="1236"/>
      <c r="D206" s="1236"/>
      <c r="E206" s="1236"/>
      <c r="F206" s="1236"/>
      <c r="G206" s="1236"/>
      <c r="H206" s="1237"/>
      <c r="I206" s="969"/>
      <c r="J206" s="974"/>
      <c r="K206" s="988"/>
      <c r="L206" s="974"/>
      <c r="M206" s="735" t="s">
        <v>937</v>
      </c>
      <c r="N206" s="736" t="s">
        <v>243</v>
      </c>
      <c r="O206" s="737">
        <v>2</v>
      </c>
      <c r="P206" s="737">
        <v>300000</v>
      </c>
      <c r="Q206" s="737">
        <f>P206*O206</f>
        <v>600000</v>
      </c>
      <c r="R206" s="738">
        <f>Q206</f>
        <v>600000</v>
      </c>
      <c r="S206" s="741"/>
      <c r="T206" s="741"/>
      <c r="U206" s="726">
        <v>600000</v>
      </c>
      <c r="V206" s="726">
        <v>600000</v>
      </c>
      <c r="W206" s="566">
        <v>0</v>
      </c>
      <c r="X206" s="566">
        <v>0</v>
      </c>
      <c r="Y206" s="566">
        <v>0</v>
      </c>
      <c r="Z206" s="566">
        <v>0</v>
      </c>
      <c r="AA206" s="335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335"/>
      <c r="AT206" s="335"/>
      <c r="AU206" s="335"/>
      <c r="AV206" s="335"/>
      <c r="AW206" s="335"/>
      <c r="AX206" s="335"/>
      <c r="AY206" s="335"/>
      <c r="AZ206" s="335"/>
      <c r="BA206" s="335"/>
      <c r="BB206" s="335"/>
      <c r="BC206" s="335"/>
      <c r="BD206" s="335"/>
      <c r="BE206" s="335"/>
      <c r="BF206" s="335"/>
      <c r="BG206" s="335"/>
      <c r="BH206" s="335"/>
      <c r="BI206" s="335"/>
      <c r="BJ206" s="335"/>
      <c r="BK206" s="335"/>
      <c r="BL206" s="335"/>
      <c r="BM206" s="335"/>
      <c r="BN206" s="335"/>
      <c r="BO206" s="335"/>
      <c r="BP206" s="335"/>
      <c r="BQ206" s="335"/>
      <c r="BR206" s="335"/>
      <c r="BS206" s="335"/>
      <c r="BT206" s="335"/>
      <c r="BU206" s="335"/>
      <c r="BV206" s="335"/>
      <c r="BW206" s="335"/>
      <c r="BX206" s="335"/>
      <c r="BY206" s="335"/>
      <c r="BZ206" s="335"/>
      <c r="CA206" s="335"/>
      <c r="CB206" s="335"/>
      <c r="CC206" s="335"/>
      <c r="CD206" s="335"/>
      <c r="CE206" s="335"/>
      <c r="CF206" s="335"/>
    </row>
    <row r="207" spans="1:84" s="436" customFormat="1" ht="40.5">
      <c r="A207" s="1242"/>
      <c r="B207" s="1235"/>
      <c r="C207" s="1236"/>
      <c r="D207" s="1236"/>
      <c r="E207" s="1236"/>
      <c r="F207" s="1236"/>
      <c r="G207" s="1236"/>
      <c r="H207" s="1237"/>
      <c r="I207" s="969"/>
      <c r="J207" s="974"/>
      <c r="K207" s="988"/>
      <c r="L207" s="974"/>
      <c r="M207" s="730" t="s">
        <v>315</v>
      </c>
      <c r="N207" s="736"/>
      <c r="O207" s="737"/>
      <c r="P207" s="737"/>
      <c r="Q207" s="737"/>
      <c r="R207" s="738"/>
      <c r="S207" s="741"/>
      <c r="T207" s="741"/>
      <c r="U207" s="566">
        <v>0</v>
      </c>
      <c r="V207" s="566">
        <v>0</v>
      </c>
      <c r="W207" s="420">
        <v>4962675</v>
      </c>
      <c r="X207" s="420">
        <v>4962675</v>
      </c>
      <c r="Y207" s="566">
        <v>0</v>
      </c>
      <c r="Z207" s="566">
        <v>0</v>
      </c>
      <c r="AA207" s="335"/>
      <c r="AB207" s="335"/>
      <c r="AC207" s="335"/>
      <c r="AD207" s="335"/>
      <c r="AE207" s="335"/>
      <c r="AF207" s="335"/>
      <c r="AG207" s="335"/>
      <c r="AH207" s="335"/>
      <c r="AI207" s="335"/>
      <c r="AJ207" s="335"/>
      <c r="AK207" s="335"/>
      <c r="AL207" s="335"/>
      <c r="AM207" s="335"/>
      <c r="AN207" s="335"/>
      <c r="AO207" s="335"/>
      <c r="AP207" s="335"/>
      <c r="AQ207" s="335"/>
      <c r="AR207" s="335"/>
      <c r="AS207" s="335"/>
      <c r="AT207" s="335"/>
      <c r="AU207" s="335"/>
      <c r="AV207" s="335"/>
      <c r="AW207" s="335"/>
      <c r="AX207" s="335"/>
      <c r="AY207" s="335"/>
      <c r="AZ207" s="335"/>
      <c r="BA207" s="335"/>
      <c r="BB207" s="335"/>
      <c r="BC207" s="335"/>
      <c r="BD207" s="335"/>
      <c r="BE207" s="335"/>
      <c r="BF207" s="335"/>
      <c r="BG207" s="335"/>
      <c r="BH207" s="335"/>
      <c r="BI207" s="335"/>
      <c r="BJ207" s="335"/>
      <c r="BK207" s="335"/>
      <c r="BL207" s="335"/>
      <c r="BM207" s="335"/>
      <c r="BN207" s="335"/>
      <c r="BO207" s="335"/>
      <c r="BP207" s="335"/>
      <c r="BQ207" s="335"/>
      <c r="BR207" s="335"/>
      <c r="BS207" s="335"/>
      <c r="BT207" s="335"/>
      <c r="BU207" s="335"/>
      <c r="BV207" s="335"/>
      <c r="BW207" s="335"/>
      <c r="BX207" s="335"/>
      <c r="BY207" s="335"/>
      <c r="BZ207" s="335"/>
      <c r="CA207" s="335"/>
      <c r="CB207" s="335"/>
      <c r="CC207" s="335"/>
      <c r="CD207" s="335"/>
      <c r="CE207" s="335"/>
      <c r="CF207" s="335"/>
    </row>
    <row r="208" spans="1:84" s="436" customFormat="1" ht="45" customHeight="1">
      <c r="A208" s="1242"/>
      <c r="B208" s="1235"/>
      <c r="C208" s="1236"/>
      <c r="D208" s="1236"/>
      <c r="E208" s="1236"/>
      <c r="F208" s="1236"/>
      <c r="G208" s="1236"/>
      <c r="H208" s="1237"/>
      <c r="I208" s="969"/>
      <c r="J208" s="974"/>
      <c r="K208" s="988"/>
      <c r="L208" s="974"/>
      <c r="M208" s="742" t="s">
        <v>257</v>
      </c>
      <c r="N208" s="736"/>
      <c r="O208" s="743">
        <f>SUM(O209:O211)</f>
        <v>12</v>
      </c>
      <c r="P208" s="743"/>
      <c r="Q208" s="743"/>
      <c r="R208" s="738"/>
      <c r="S208" s="741">
        <v>1290000</v>
      </c>
      <c r="T208" s="741"/>
      <c r="U208" s="566">
        <v>0</v>
      </c>
      <c r="V208" s="566">
        <v>0</v>
      </c>
      <c r="W208" s="420">
        <v>1290000</v>
      </c>
      <c r="X208" s="420">
        <v>1290000</v>
      </c>
      <c r="Y208" s="566">
        <v>0</v>
      </c>
      <c r="Z208" s="566">
        <v>0</v>
      </c>
      <c r="AA208" s="335"/>
      <c r="AB208" s="335"/>
      <c r="AC208" s="335"/>
      <c r="AD208" s="335"/>
      <c r="AE208" s="335"/>
      <c r="AF208" s="335"/>
      <c r="AG208" s="335"/>
      <c r="AH208" s="335"/>
      <c r="AI208" s="335"/>
      <c r="AJ208" s="335"/>
      <c r="AK208" s="335"/>
      <c r="AL208" s="335"/>
      <c r="AM208" s="335"/>
      <c r="AN208" s="335"/>
      <c r="AO208" s="335"/>
      <c r="AP208" s="335"/>
      <c r="AQ208" s="335"/>
      <c r="AR208" s="335"/>
      <c r="AS208" s="335"/>
      <c r="AT208" s="335"/>
      <c r="AU208" s="335"/>
      <c r="AV208" s="335"/>
      <c r="AW208" s="335"/>
      <c r="AX208" s="335"/>
      <c r="AY208" s="335"/>
      <c r="AZ208" s="335"/>
      <c r="BA208" s="335"/>
      <c r="BB208" s="335"/>
      <c r="BC208" s="335"/>
      <c r="BD208" s="335"/>
      <c r="BE208" s="335"/>
      <c r="BF208" s="335"/>
      <c r="BG208" s="335"/>
      <c r="BH208" s="335"/>
      <c r="BI208" s="335"/>
      <c r="BJ208" s="335"/>
      <c r="BK208" s="335"/>
      <c r="BL208" s="335"/>
      <c r="BM208" s="335"/>
      <c r="BN208" s="335"/>
      <c r="BO208" s="335"/>
      <c r="BP208" s="335"/>
      <c r="BQ208" s="335"/>
      <c r="BR208" s="335"/>
      <c r="BS208" s="335"/>
      <c r="BT208" s="335"/>
      <c r="BU208" s="335"/>
      <c r="BV208" s="335"/>
      <c r="BW208" s="335"/>
      <c r="BX208" s="335"/>
      <c r="BY208" s="335"/>
      <c r="BZ208" s="335"/>
      <c r="CA208" s="335"/>
      <c r="CB208" s="335"/>
      <c r="CC208" s="335"/>
      <c r="CD208" s="335"/>
      <c r="CE208" s="335"/>
      <c r="CF208" s="335"/>
    </row>
    <row r="209" spans="1:84" s="436" customFormat="1" ht="42" customHeight="1">
      <c r="A209" s="1242"/>
      <c r="B209" s="1235"/>
      <c r="C209" s="1236"/>
      <c r="D209" s="1236"/>
      <c r="E209" s="1236"/>
      <c r="F209" s="1236"/>
      <c r="G209" s="1236"/>
      <c r="H209" s="1237"/>
      <c r="I209" s="969"/>
      <c r="J209" s="974"/>
      <c r="K209" s="988"/>
      <c r="L209" s="974"/>
      <c r="M209" s="735" t="s">
        <v>258</v>
      </c>
      <c r="N209" s="736" t="s">
        <v>243</v>
      </c>
      <c r="O209" s="744">
        <v>1</v>
      </c>
      <c r="P209" s="737">
        <v>30000</v>
      </c>
      <c r="Q209" s="737"/>
      <c r="R209" s="738"/>
      <c r="S209" s="741">
        <v>30000</v>
      </c>
      <c r="T209" s="741"/>
      <c r="U209" s="566">
        <v>0</v>
      </c>
      <c r="V209" s="566">
        <v>0</v>
      </c>
      <c r="W209" s="726">
        <v>30000</v>
      </c>
      <c r="X209" s="726">
        <v>30000</v>
      </c>
      <c r="Y209" s="566">
        <v>0</v>
      </c>
      <c r="Z209" s="566">
        <v>0</v>
      </c>
      <c r="AA209" s="335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335"/>
      <c r="AT209" s="335"/>
      <c r="AU209" s="335"/>
      <c r="AV209" s="335"/>
      <c r="AW209" s="335"/>
      <c r="AX209" s="335"/>
      <c r="AY209" s="335"/>
      <c r="AZ209" s="335"/>
      <c r="BA209" s="335"/>
      <c r="BB209" s="335"/>
      <c r="BC209" s="335"/>
      <c r="BD209" s="335"/>
      <c r="BE209" s="335"/>
      <c r="BF209" s="335"/>
      <c r="BG209" s="335"/>
      <c r="BH209" s="335"/>
      <c r="BI209" s="335"/>
      <c r="BJ209" s="335"/>
      <c r="BK209" s="335"/>
      <c r="BL209" s="335"/>
      <c r="BM209" s="335"/>
      <c r="BN209" s="335"/>
      <c r="BO209" s="335"/>
      <c r="BP209" s="335"/>
      <c r="BQ209" s="335"/>
      <c r="BR209" s="335"/>
      <c r="BS209" s="335"/>
      <c r="BT209" s="335"/>
      <c r="BU209" s="335"/>
      <c r="BV209" s="335"/>
      <c r="BW209" s="335"/>
      <c r="BX209" s="335"/>
      <c r="BY209" s="335"/>
      <c r="BZ209" s="335"/>
      <c r="CA209" s="335"/>
      <c r="CB209" s="335"/>
      <c r="CC209" s="335"/>
      <c r="CD209" s="335"/>
      <c r="CE209" s="335"/>
      <c r="CF209" s="335"/>
    </row>
    <row r="210" spans="1:84" s="436" customFormat="1" ht="68.25" customHeight="1">
      <c r="A210" s="1242"/>
      <c r="B210" s="1235"/>
      <c r="C210" s="1236"/>
      <c r="D210" s="1236"/>
      <c r="E210" s="1236"/>
      <c r="F210" s="1236"/>
      <c r="G210" s="1236"/>
      <c r="H210" s="1237"/>
      <c r="I210" s="969"/>
      <c r="J210" s="974"/>
      <c r="K210" s="988"/>
      <c r="L210" s="974"/>
      <c r="M210" s="735" t="s">
        <v>259</v>
      </c>
      <c r="N210" s="736" t="s">
        <v>243</v>
      </c>
      <c r="O210" s="745">
        <v>1</v>
      </c>
      <c r="P210" s="737">
        <v>360000</v>
      </c>
      <c r="Q210" s="737"/>
      <c r="R210" s="738"/>
      <c r="S210" s="741">
        <v>360000</v>
      </c>
      <c r="T210" s="741"/>
      <c r="U210" s="566">
        <v>0</v>
      </c>
      <c r="V210" s="566">
        <v>0</v>
      </c>
      <c r="W210" s="726">
        <v>360000</v>
      </c>
      <c r="X210" s="726">
        <v>360000</v>
      </c>
      <c r="Y210" s="566">
        <v>0</v>
      </c>
      <c r="Z210" s="566">
        <v>0</v>
      </c>
      <c r="AA210" s="335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335"/>
      <c r="AT210" s="335"/>
      <c r="AU210" s="335"/>
      <c r="AV210" s="335"/>
      <c r="AW210" s="335"/>
      <c r="AX210" s="335"/>
      <c r="AY210" s="335"/>
      <c r="AZ210" s="335"/>
      <c r="BA210" s="335"/>
      <c r="BB210" s="335"/>
      <c r="BC210" s="335"/>
      <c r="BD210" s="335"/>
      <c r="BE210" s="335"/>
      <c r="BF210" s="335"/>
      <c r="BG210" s="335"/>
      <c r="BH210" s="335"/>
      <c r="BI210" s="335"/>
      <c r="BJ210" s="335"/>
      <c r="BK210" s="335"/>
      <c r="BL210" s="335"/>
      <c r="BM210" s="335"/>
      <c r="BN210" s="335"/>
      <c r="BO210" s="335"/>
      <c r="BP210" s="335"/>
      <c r="BQ210" s="335"/>
      <c r="BR210" s="335"/>
      <c r="BS210" s="335"/>
      <c r="BT210" s="335"/>
      <c r="BU210" s="335"/>
      <c r="BV210" s="335"/>
      <c r="BW210" s="335"/>
      <c r="BX210" s="335"/>
      <c r="BY210" s="335"/>
      <c r="BZ210" s="335"/>
      <c r="CA210" s="335"/>
      <c r="CB210" s="335"/>
      <c r="CC210" s="335"/>
      <c r="CD210" s="335"/>
      <c r="CE210" s="335"/>
      <c r="CF210" s="335"/>
    </row>
    <row r="211" spans="1:84" s="436" customFormat="1" ht="164.25" customHeight="1">
      <c r="A211" s="1242"/>
      <c r="B211" s="1235"/>
      <c r="C211" s="1236"/>
      <c r="D211" s="1236"/>
      <c r="E211" s="1236"/>
      <c r="F211" s="1236"/>
      <c r="G211" s="1236"/>
      <c r="H211" s="1237"/>
      <c r="I211" s="969"/>
      <c r="J211" s="974"/>
      <c r="K211" s="988"/>
      <c r="L211" s="974"/>
      <c r="M211" s="735" t="s">
        <v>260</v>
      </c>
      <c r="N211" s="736" t="s">
        <v>243</v>
      </c>
      <c r="O211" s="737">
        <v>10</v>
      </c>
      <c r="P211" s="737">
        <v>90000</v>
      </c>
      <c r="Q211" s="737"/>
      <c r="R211" s="738"/>
      <c r="S211" s="741">
        <v>900000</v>
      </c>
      <c r="T211" s="741"/>
      <c r="U211" s="566">
        <v>0</v>
      </c>
      <c r="V211" s="566">
        <v>0</v>
      </c>
      <c r="W211" s="726">
        <v>900000</v>
      </c>
      <c r="X211" s="726">
        <v>900000</v>
      </c>
      <c r="Y211" s="566">
        <v>0</v>
      </c>
      <c r="Z211" s="566">
        <v>0</v>
      </c>
      <c r="AA211" s="335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335"/>
      <c r="AT211" s="335"/>
      <c r="AU211" s="335"/>
      <c r="AV211" s="335"/>
      <c r="AW211" s="335"/>
      <c r="AX211" s="335"/>
      <c r="AY211" s="335"/>
      <c r="AZ211" s="335"/>
      <c r="BA211" s="335"/>
      <c r="BB211" s="335"/>
      <c r="BC211" s="335"/>
      <c r="BD211" s="335"/>
      <c r="BE211" s="335"/>
      <c r="BF211" s="335"/>
      <c r="BG211" s="335"/>
      <c r="BH211" s="335"/>
      <c r="BI211" s="335"/>
      <c r="BJ211" s="335"/>
      <c r="BK211" s="335"/>
      <c r="BL211" s="335"/>
      <c r="BM211" s="335"/>
      <c r="BN211" s="335"/>
      <c r="BO211" s="335"/>
      <c r="BP211" s="335"/>
      <c r="BQ211" s="335"/>
      <c r="BR211" s="335"/>
      <c r="BS211" s="335"/>
      <c r="BT211" s="335"/>
      <c r="BU211" s="335"/>
      <c r="BV211" s="335"/>
      <c r="BW211" s="335"/>
      <c r="BX211" s="335"/>
      <c r="BY211" s="335"/>
      <c r="BZ211" s="335"/>
      <c r="CA211" s="335"/>
      <c r="CB211" s="335"/>
      <c r="CC211" s="335"/>
      <c r="CD211" s="335"/>
      <c r="CE211" s="335"/>
      <c r="CF211" s="335"/>
    </row>
    <row r="212" spans="1:84" s="436" customFormat="1" ht="81">
      <c r="A212" s="1242"/>
      <c r="B212" s="1235"/>
      <c r="C212" s="1236"/>
      <c r="D212" s="1236"/>
      <c r="E212" s="1236"/>
      <c r="F212" s="1236"/>
      <c r="G212" s="1236"/>
      <c r="H212" s="1237"/>
      <c r="I212" s="969"/>
      <c r="J212" s="974"/>
      <c r="K212" s="988"/>
      <c r="L212" s="974"/>
      <c r="M212" s="742" t="s">
        <v>261</v>
      </c>
      <c r="N212" s="736"/>
      <c r="O212" s="743">
        <f>SUM(O213:O216)</f>
        <v>8</v>
      </c>
      <c r="P212" s="743"/>
      <c r="Q212" s="743"/>
      <c r="R212" s="738"/>
      <c r="S212" s="741">
        <v>1072000</v>
      </c>
      <c r="T212" s="741"/>
      <c r="U212" s="420">
        <v>0</v>
      </c>
      <c r="V212" s="420">
        <v>0</v>
      </c>
      <c r="W212" s="420">
        <v>1072000</v>
      </c>
      <c r="X212" s="420">
        <v>1072000</v>
      </c>
      <c r="Y212" s="420">
        <v>0</v>
      </c>
      <c r="Z212" s="420">
        <v>0</v>
      </c>
      <c r="AA212" s="335"/>
      <c r="AB212" s="335"/>
      <c r="AC212" s="335"/>
      <c r="AD212" s="335"/>
      <c r="AE212" s="335"/>
      <c r="AF212" s="335"/>
      <c r="AG212" s="335"/>
      <c r="AH212" s="335"/>
      <c r="AI212" s="335"/>
      <c r="AJ212" s="335"/>
      <c r="AK212" s="335"/>
      <c r="AL212" s="335"/>
      <c r="AM212" s="335"/>
      <c r="AN212" s="335"/>
      <c r="AO212" s="335"/>
      <c r="AP212" s="335"/>
      <c r="AQ212" s="335"/>
      <c r="AR212" s="335"/>
      <c r="AS212" s="335"/>
      <c r="AT212" s="335"/>
      <c r="AU212" s="335"/>
      <c r="AV212" s="335"/>
      <c r="AW212" s="335"/>
      <c r="AX212" s="335"/>
      <c r="AY212" s="335"/>
      <c r="AZ212" s="335"/>
      <c r="BA212" s="335"/>
      <c r="BB212" s="335"/>
      <c r="BC212" s="335"/>
      <c r="BD212" s="335"/>
      <c r="BE212" s="335"/>
      <c r="BF212" s="335"/>
      <c r="BG212" s="335"/>
      <c r="BH212" s="335"/>
      <c r="BI212" s="335"/>
      <c r="BJ212" s="335"/>
      <c r="BK212" s="335"/>
      <c r="BL212" s="335"/>
      <c r="BM212" s="335"/>
      <c r="BN212" s="335"/>
      <c r="BO212" s="335"/>
      <c r="BP212" s="335"/>
      <c r="BQ212" s="335"/>
      <c r="BR212" s="335"/>
      <c r="BS212" s="335"/>
      <c r="BT212" s="335"/>
      <c r="BU212" s="335"/>
      <c r="BV212" s="335"/>
      <c r="BW212" s="335"/>
      <c r="BX212" s="335"/>
      <c r="BY212" s="335"/>
      <c r="BZ212" s="335"/>
      <c r="CA212" s="335"/>
      <c r="CB212" s="335"/>
      <c r="CC212" s="335"/>
      <c r="CD212" s="335"/>
      <c r="CE212" s="335"/>
      <c r="CF212" s="335"/>
    </row>
    <row r="213" spans="1:84" s="436" customFormat="1" ht="43.5" customHeight="1">
      <c r="A213" s="1242"/>
      <c r="B213" s="1235"/>
      <c r="C213" s="1236"/>
      <c r="D213" s="1236"/>
      <c r="E213" s="1236"/>
      <c r="F213" s="1236"/>
      <c r="G213" s="1236"/>
      <c r="H213" s="1237"/>
      <c r="I213" s="969"/>
      <c r="J213" s="974"/>
      <c r="K213" s="988"/>
      <c r="L213" s="974"/>
      <c r="M213" s="735" t="s">
        <v>265</v>
      </c>
      <c r="N213" s="736" t="s">
        <v>243</v>
      </c>
      <c r="O213" s="737">
        <v>1</v>
      </c>
      <c r="P213" s="737">
        <v>250000</v>
      </c>
      <c r="Q213" s="737"/>
      <c r="R213" s="738"/>
      <c r="S213" s="741">
        <v>250000</v>
      </c>
      <c r="T213" s="741"/>
      <c r="U213" s="566">
        <v>0</v>
      </c>
      <c r="V213" s="566">
        <v>0</v>
      </c>
      <c r="W213" s="726">
        <v>250000</v>
      </c>
      <c r="X213" s="726">
        <v>250000</v>
      </c>
      <c r="Y213" s="566">
        <v>0</v>
      </c>
      <c r="Z213" s="566">
        <v>0</v>
      </c>
      <c r="AA213" s="335"/>
      <c r="AB213" s="335"/>
      <c r="AC213" s="335"/>
      <c r="AD213" s="335"/>
      <c r="AE213" s="335"/>
      <c r="AF213" s="335"/>
      <c r="AG213" s="335"/>
      <c r="AH213" s="335"/>
      <c r="AI213" s="335"/>
      <c r="AJ213" s="335"/>
      <c r="AK213" s="335"/>
      <c r="AL213" s="335"/>
      <c r="AM213" s="335"/>
      <c r="AN213" s="335"/>
      <c r="AO213" s="335"/>
      <c r="AP213" s="335"/>
      <c r="AQ213" s="335"/>
      <c r="AR213" s="335"/>
      <c r="AS213" s="335"/>
      <c r="AT213" s="335"/>
      <c r="AU213" s="335"/>
      <c r="AV213" s="335"/>
      <c r="AW213" s="335"/>
      <c r="AX213" s="335"/>
      <c r="AY213" s="335"/>
      <c r="AZ213" s="335"/>
      <c r="BA213" s="335"/>
      <c r="BB213" s="335"/>
      <c r="BC213" s="335"/>
      <c r="BD213" s="335"/>
      <c r="BE213" s="335"/>
      <c r="BF213" s="335"/>
      <c r="BG213" s="335"/>
      <c r="BH213" s="335"/>
      <c r="BI213" s="335"/>
      <c r="BJ213" s="335"/>
      <c r="BK213" s="335"/>
      <c r="BL213" s="335"/>
      <c r="BM213" s="335"/>
      <c r="BN213" s="335"/>
      <c r="BO213" s="335"/>
      <c r="BP213" s="335"/>
      <c r="BQ213" s="335"/>
      <c r="BR213" s="335"/>
      <c r="BS213" s="335"/>
      <c r="BT213" s="335"/>
      <c r="BU213" s="335"/>
      <c r="BV213" s="335"/>
      <c r="BW213" s="335"/>
      <c r="BX213" s="335"/>
      <c r="BY213" s="335"/>
      <c r="BZ213" s="335"/>
      <c r="CA213" s="335"/>
      <c r="CB213" s="335"/>
      <c r="CC213" s="335"/>
      <c r="CD213" s="335"/>
      <c r="CE213" s="335"/>
      <c r="CF213" s="335"/>
    </row>
    <row r="214" spans="1:84" s="436" customFormat="1" ht="65.25" customHeight="1">
      <c r="A214" s="1242"/>
      <c r="B214" s="1235"/>
      <c r="C214" s="1236"/>
      <c r="D214" s="1236"/>
      <c r="E214" s="1236"/>
      <c r="F214" s="1236"/>
      <c r="G214" s="1236"/>
      <c r="H214" s="1237"/>
      <c r="I214" s="969"/>
      <c r="J214" s="974"/>
      <c r="K214" s="988"/>
      <c r="L214" s="974"/>
      <c r="M214" s="735" t="s">
        <v>266</v>
      </c>
      <c r="N214" s="736" t="s">
        <v>243</v>
      </c>
      <c r="O214" s="737">
        <v>1</v>
      </c>
      <c r="P214" s="737">
        <v>800000</v>
      </c>
      <c r="Q214" s="737"/>
      <c r="R214" s="738"/>
      <c r="S214" s="741">
        <v>800000</v>
      </c>
      <c r="T214" s="741"/>
      <c r="U214" s="566">
        <v>0</v>
      </c>
      <c r="V214" s="566">
        <v>0</v>
      </c>
      <c r="W214" s="726">
        <v>800000</v>
      </c>
      <c r="X214" s="726">
        <v>800000</v>
      </c>
      <c r="Y214" s="566">
        <v>0</v>
      </c>
      <c r="Z214" s="566">
        <v>0</v>
      </c>
      <c r="AA214" s="335"/>
      <c r="AB214" s="335"/>
      <c r="AC214" s="335"/>
      <c r="AD214" s="335"/>
      <c r="AE214" s="335"/>
      <c r="AF214" s="335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335"/>
      <c r="AQ214" s="335"/>
      <c r="AR214" s="335"/>
      <c r="AS214" s="335"/>
      <c r="AT214" s="335"/>
      <c r="AU214" s="335"/>
      <c r="AV214" s="335"/>
      <c r="AW214" s="335"/>
      <c r="AX214" s="335"/>
      <c r="AY214" s="335"/>
      <c r="AZ214" s="335"/>
      <c r="BA214" s="335"/>
      <c r="BB214" s="335"/>
      <c r="BC214" s="335"/>
      <c r="BD214" s="335"/>
      <c r="BE214" s="335"/>
      <c r="BF214" s="335"/>
      <c r="BG214" s="335"/>
      <c r="BH214" s="335"/>
      <c r="BI214" s="335"/>
      <c r="BJ214" s="335"/>
      <c r="BK214" s="335"/>
      <c r="BL214" s="335"/>
      <c r="BM214" s="335"/>
      <c r="BN214" s="335"/>
      <c r="BO214" s="335"/>
      <c r="BP214" s="335"/>
      <c r="BQ214" s="335"/>
      <c r="BR214" s="335"/>
      <c r="BS214" s="335"/>
      <c r="BT214" s="335"/>
      <c r="BU214" s="335"/>
      <c r="BV214" s="335"/>
      <c r="BW214" s="335"/>
      <c r="BX214" s="335"/>
      <c r="BY214" s="335"/>
      <c r="BZ214" s="335"/>
      <c r="CA214" s="335"/>
      <c r="CB214" s="335"/>
      <c r="CC214" s="335"/>
      <c r="CD214" s="335"/>
      <c r="CE214" s="335"/>
      <c r="CF214" s="335"/>
    </row>
    <row r="215" spans="1:84" s="436" customFormat="1" ht="60.75">
      <c r="A215" s="1242"/>
      <c r="B215" s="1235"/>
      <c r="C215" s="1236"/>
      <c r="D215" s="1236"/>
      <c r="E215" s="1236"/>
      <c r="F215" s="1236"/>
      <c r="G215" s="1236"/>
      <c r="H215" s="1237"/>
      <c r="I215" s="969"/>
      <c r="J215" s="974"/>
      <c r="K215" s="988"/>
      <c r="L215" s="974"/>
      <c r="M215" s="746" t="s">
        <v>577</v>
      </c>
      <c r="N215" s="736" t="s">
        <v>243</v>
      </c>
      <c r="O215" s="737">
        <v>2</v>
      </c>
      <c r="P215" s="737">
        <v>5000</v>
      </c>
      <c r="Q215" s="737"/>
      <c r="R215" s="738"/>
      <c r="S215" s="741">
        <v>10000</v>
      </c>
      <c r="T215" s="741"/>
      <c r="U215" s="566">
        <v>0</v>
      </c>
      <c r="V215" s="566">
        <v>0</v>
      </c>
      <c r="W215" s="726">
        <v>10000</v>
      </c>
      <c r="X215" s="726">
        <v>10000</v>
      </c>
      <c r="Y215" s="566">
        <v>0</v>
      </c>
      <c r="Z215" s="566">
        <v>0</v>
      </c>
      <c r="AA215" s="335"/>
      <c r="AB215" s="335"/>
      <c r="AC215" s="335"/>
      <c r="AD215" s="335"/>
      <c r="AE215" s="335"/>
      <c r="AF215" s="335"/>
      <c r="AG215" s="335"/>
      <c r="AH215" s="335"/>
      <c r="AI215" s="335"/>
      <c r="AJ215" s="335"/>
      <c r="AK215" s="335"/>
      <c r="AL215" s="335"/>
      <c r="AM215" s="335"/>
      <c r="AN215" s="335"/>
      <c r="AO215" s="335"/>
      <c r="AP215" s="335"/>
      <c r="AQ215" s="335"/>
      <c r="AR215" s="335"/>
      <c r="AS215" s="335"/>
      <c r="AT215" s="335"/>
      <c r="AU215" s="335"/>
      <c r="AV215" s="335"/>
      <c r="AW215" s="335"/>
      <c r="AX215" s="335"/>
      <c r="AY215" s="335"/>
      <c r="AZ215" s="335"/>
      <c r="BA215" s="335"/>
      <c r="BB215" s="335"/>
      <c r="BC215" s="335"/>
      <c r="BD215" s="335"/>
      <c r="BE215" s="335"/>
      <c r="BF215" s="335"/>
      <c r="BG215" s="335"/>
      <c r="BH215" s="335"/>
      <c r="BI215" s="335"/>
      <c r="BJ215" s="335"/>
      <c r="BK215" s="335"/>
      <c r="BL215" s="335"/>
      <c r="BM215" s="335"/>
      <c r="BN215" s="335"/>
      <c r="BO215" s="335"/>
      <c r="BP215" s="335"/>
      <c r="BQ215" s="335"/>
      <c r="BR215" s="335"/>
      <c r="BS215" s="335"/>
      <c r="BT215" s="335"/>
      <c r="BU215" s="335"/>
      <c r="BV215" s="335"/>
      <c r="BW215" s="335"/>
      <c r="BX215" s="335"/>
      <c r="BY215" s="335"/>
      <c r="BZ215" s="335"/>
      <c r="CA215" s="335"/>
      <c r="CB215" s="335"/>
      <c r="CC215" s="335"/>
      <c r="CD215" s="335"/>
      <c r="CE215" s="335"/>
      <c r="CF215" s="335"/>
    </row>
    <row r="216" spans="1:84" s="436" customFormat="1" ht="40.5">
      <c r="A216" s="1242"/>
      <c r="B216" s="1235"/>
      <c r="C216" s="1236"/>
      <c r="D216" s="1236"/>
      <c r="E216" s="1236"/>
      <c r="F216" s="1236"/>
      <c r="G216" s="1236"/>
      <c r="H216" s="1237"/>
      <c r="I216" s="969"/>
      <c r="J216" s="974"/>
      <c r="K216" s="988"/>
      <c r="L216" s="974"/>
      <c r="M216" s="746" t="s">
        <v>267</v>
      </c>
      <c r="N216" s="736" t="s">
        <v>243</v>
      </c>
      <c r="O216" s="737">
        <v>4</v>
      </c>
      <c r="P216" s="737">
        <v>3000</v>
      </c>
      <c r="Q216" s="737"/>
      <c r="R216" s="738"/>
      <c r="S216" s="741">
        <v>12000</v>
      </c>
      <c r="T216" s="741"/>
      <c r="U216" s="566">
        <v>0</v>
      </c>
      <c r="V216" s="566">
        <v>0</v>
      </c>
      <c r="W216" s="726">
        <v>12000</v>
      </c>
      <c r="X216" s="726">
        <v>12000</v>
      </c>
      <c r="Y216" s="566">
        <v>0</v>
      </c>
      <c r="Z216" s="566">
        <v>0</v>
      </c>
      <c r="AA216" s="335"/>
      <c r="AB216" s="335"/>
      <c r="AC216" s="335"/>
      <c r="AD216" s="335"/>
      <c r="AE216" s="335"/>
      <c r="AF216" s="335"/>
      <c r="AG216" s="335"/>
      <c r="AH216" s="335"/>
      <c r="AI216" s="335"/>
      <c r="AJ216" s="335"/>
      <c r="AK216" s="335"/>
      <c r="AL216" s="335"/>
      <c r="AM216" s="335"/>
      <c r="AN216" s="335"/>
      <c r="AO216" s="335"/>
      <c r="AP216" s="335"/>
      <c r="AQ216" s="335"/>
      <c r="AR216" s="335"/>
      <c r="AS216" s="335"/>
      <c r="AT216" s="335"/>
      <c r="AU216" s="335"/>
      <c r="AV216" s="335"/>
      <c r="AW216" s="335"/>
      <c r="AX216" s="335"/>
      <c r="AY216" s="335"/>
      <c r="AZ216" s="335"/>
      <c r="BA216" s="335"/>
      <c r="BB216" s="335"/>
      <c r="BC216" s="335"/>
      <c r="BD216" s="335"/>
      <c r="BE216" s="335"/>
      <c r="BF216" s="335"/>
      <c r="BG216" s="335"/>
      <c r="BH216" s="335"/>
      <c r="BI216" s="335"/>
      <c r="BJ216" s="335"/>
      <c r="BK216" s="335"/>
      <c r="BL216" s="335"/>
      <c r="BM216" s="335"/>
      <c r="BN216" s="335"/>
      <c r="BO216" s="335"/>
      <c r="BP216" s="335"/>
      <c r="BQ216" s="335"/>
      <c r="BR216" s="335"/>
      <c r="BS216" s="335"/>
      <c r="BT216" s="335"/>
      <c r="BU216" s="335"/>
      <c r="BV216" s="335"/>
      <c r="BW216" s="335"/>
      <c r="BX216" s="335"/>
      <c r="BY216" s="335"/>
      <c r="BZ216" s="335"/>
      <c r="CA216" s="335"/>
      <c r="CB216" s="335"/>
      <c r="CC216" s="335"/>
      <c r="CD216" s="335"/>
      <c r="CE216" s="335"/>
      <c r="CF216" s="335"/>
    </row>
    <row r="217" spans="1:84" s="436" customFormat="1" ht="81">
      <c r="A217" s="1242"/>
      <c r="B217" s="1235"/>
      <c r="C217" s="1236"/>
      <c r="D217" s="1236"/>
      <c r="E217" s="1236"/>
      <c r="F217" s="1236"/>
      <c r="G217" s="1236"/>
      <c r="H217" s="1237"/>
      <c r="I217" s="969"/>
      <c r="J217" s="974"/>
      <c r="K217" s="988"/>
      <c r="L217" s="974"/>
      <c r="M217" s="742" t="s">
        <v>268</v>
      </c>
      <c r="N217" s="736"/>
      <c r="O217" s="743">
        <f>SUM(O218:O222)</f>
        <v>16</v>
      </c>
      <c r="P217" s="743"/>
      <c r="Q217" s="743"/>
      <c r="R217" s="738"/>
      <c r="S217" s="741">
        <v>1960500</v>
      </c>
      <c r="T217" s="741"/>
      <c r="U217" s="566">
        <v>0</v>
      </c>
      <c r="V217" s="566">
        <v>0</v>
      </c>
      <c r="W217" s="420">
        <v>1960500</v>
      </c>
      <c r="X217" s="420">
        <v>1960500</v>
      </c>
      <c r="Y217" s="566">
        <v>0</v>
      </c>
      <c r="Z217" s="566">
        <v>0</v>
      </c>
      <c r="AA217" s="335"/>
      <c r="AB217" s="335"/>
      <c r="AC217" s="335"/>
      <c r="AD217" s="335"/>
      <c r="AE217" s="335"/>
      <c r="AF217" s="335"/>
      <c r="AG217" s="335"/>
      <c r="AH217" s="335"/>
      <c r="AI217" s="335"/>
      <c r="AJ217" s="335"/>
      <c r="AK217" s="335"/>
      <c r="AL217" s="335"/>
      <c r="AM217" s="335"/>
      <c r="AN217" s="335"/>
      <c r="AO217" s="335"/>
      <c r="AP217" s="335"/>
      <c r="AQ217" s="335"/>
      <c r="AR217" s="335"/>
      <c r="AS217" s="335"/>
      <c r="AT217" s="335"/>
      <c r="AU217" s="335"/>
      <c r="AV217" s="335"/>
      <c r="AW217" s="335"/>
      <c r="AX217" s="335"/>
      <c r="AY217" s="335"/>
      <c r="AZ217" s="335"/>
      <c r="BA217" s="335"/>
      <c r="BB217" s="335"/>
      <c r="BC217" s="335"/>
      <c r="BD217" s="335"/>
      <c r="BE217" s="335"/>
      <c r="BF217" s="335"/>
      <c r="BG217" s="335"/>
      <c r="BH217" s="335"/>
      <c r="BI217" s="335"/>
      <c r="BJ217" s="335"/>
      <c r="BK217" s="335"/>
      <c r="BL217" s="335"/>
      <c r="BM217" s="335"/>
      <c r="BN217" s="335"/>
      <c r="BO217" s="335"/>
      <c r="BP217" s="335"/>
      <c r="BQ217" s="335"/>
      <c r="BR217" s="335"/>
      <c r="BS217" s="335"/>
      <c r="BT217" s="335"/>
      <c r="BU217" s="335"/>
      <c r="BV217" s="335"/>
      <c r="BW217" s="335"/>
      <c r="BX217" s="335"/>
      <c r="BY217" s="335"/>
      <c r="BZ217" s="335"/>
      <c r="CA217" s="335"/>
      <c r="CB217" s="335"/>
      <c r="CC217" s="335"/>
      <c r="CD217" s="335"/>
      <c r="CE217" s="335"/>
      <c r="CF217" s="335"/>
    </row>
    <row r="218" spans="1:84" s="436" customFormat="1" ht="40.5">
      <c r="A218" s="1242"/>
      <c r="B218" s="1235"/>
      <c r="C218" s="1236"/>
      <c r="D218" s="1236"/>
      <c r="E218" s="1236"/>
      <c r="F218" s="1236"/>
      <c r="G218" s="1236"/>
      <c r="H218" s="1237"/>
      <c r="I218" s="969"/>
      <c r="J218" s="974"/>
      <c r="K218" s="988"/>
      <c r="L218" s="974"/>
      <c r="M218" s="746" t="s">
        <v>264</v>
      </c>
      <c r="N218" s="736" t="s">
        <v>243</v>
      </c>
      <c r="O218" s="737">
        <v>10</v>
      </c>
      <c r="P218" s="737">
        <v>10000</v>
      </c>
      <c r="Q218" s="737"/>
      <c r="R218" s="738"/>
      <c r="S218" s="741">
        <v>100000</v>
      </c>
      <c r="T218" s="741"/>
      <c r="U218" s="566">
        <v>0</v>
      </c>
      <c r="V218" s="566">
        <v>0</v>
      </c>
      <c r="W218" s="566">
        <v>100000</v>
      </c>
      <c r="X218" s="566">
        <v>100000</v>
      </c>
      <c r="Y218" s="566">
        <v>0</v>
      </c>
      <c r="Z218" s="566">
        <v>0</v>
      </c>
      <c r="AA218" s="335"/>
      <c r="AB218" s="335"/>
      <c r="AC218" s="335"/>
      <c r="AD218" s="335"/>
      <c r="AE218" s="335"/>
      <c r="AF218" s="335"/>
      <c r="AG218" s="335"/>
      <c r="AH218" s="335"/>
      <c r="AI218" s="335"/>
      <c r="AJ218" s="335"/>
      <c r="AK218" s="335"/>
      <c r="AL218" s="335"/>
      <c r="AM218" s="335"/>
      <c r="AN218" s="335"/>
      <c r="AO218" s="335"/>
      <c r="AP218" s="335"/>
      <c r="AQ218" s="335"/>
      <c r="AR218" s="335"/>
      <c r="AS218" s="335"/>
      <c r="AT218" s="335"/>
      <c r="AU218" s="335"/>
      <c r="AV218" s="335"/>
      <c r="AW218" s="335"/>
      <c r="AX218" s="335"/>
      <c r="AY218" s="335"/>
      <c r="AZ218" s="335"/>
      <c r="BA218" s="335"/>
      <c r="BB218" s="335"/>
      <c r="BC218" s="335"/>
      <c r="BD218" s="335"/>
      <c r="BE218" s="335"/>
      <c r="BF218" s="335"/>
      <c r="BG218" s="335"/>
      <c r="BH218" s="335"/>
      <c r="BI218" s="335"/>
      <c r="BJ218" s="335"/>
      <c r="BK218" s="335"/>
      <c r="BL218" s="335"/>
      <c r="BM218" s="335"/>
      <c r="BN218" s="335"/>
      <c r="BO218" s="335"/>
      <c r="BP218" s="335"/>
      <c r="BQ218" s="335"/>
      <c r="BR218" s="335"/>
      <c r="BS218" s="335"/>
      <c r="BT218" s="335"/>
      <c r="BU218" s="335"/>
      <c r="BV218" s="335"/>
      <c r="BW218" s="335"/>
      <c r="BX218" s="335"/>
      <c r="BY218" s="335"/>
      <c r="BZ218" s="335"/>
      <c r="CA218" s="335"/>
      <c r="CB218" s="335"/>
      <c r="CC218" s="335"/>
      <c r="CD218" s="335"/>
      <c r="CE218" s="335"/>
      <c r="CF218" s="335"/>
    </row>
    <row r="219" spans="1:84" s="436" customFormat="1" ht="39.75">
      <c r="A219" s="1242"/>
      <c r="B219" s="1235"/>
      <c r="C219" s="1236"/>
      <c r="D219" s="1236"/>
      <c r="E219" s="1236"/>
      <c r="F219" s="1236"/>
      <c r="G219" s="1236"/>
      <c r="H219" s="1237"/>
      <c r="I219" s="969"/>
      <c r="J219" s="974"/>
      <c r="K219" s="988"/>
      <c r="L219" s="974"/>
      <c r="M219" s="746" t="s">
        <v>269</v>
      </c>
      <c r="N219" s="736" t="s">
        <v>243</v>
      </c>
      <c r="O219" s="737">
        <v>3</v>
      </c>
      <c r="P219" s="737">
        <v>3500</v>
      </c>
      <c r="Q219" s="737"/>
      <c r="R219" s="738"/>
      <c r="S219" s="741">
        <v>10500</v>
      </c>
      <c r="T219" s="741"/>
      <c r="U219" s="566">
        <v>0</v>
      </c>
      <c r="V219" s="566">
        <v>0</v>
      </c>
      <c r="W219" s="566">
        <v>10500</v>
      </c>
      <c r="X219" s="566">
        <v>10500</v>
      </c>
      <c r="Y219" s="566">
        <v>0</v>
      </c>
      <c r="Z219" s="566">
        <v>0</v>
      </c>
      <c r="AA219" s="335"/>
      <c r="AB219" s="335"/>
      <c r="AC219" s="335"/>
      <c r="AD219" s="335"/>
      <c r="AE219" s="335"/>
      <c r="AF219" s="335"/>
      <c r="AG219" s="335"/>
      <c r="AH219" s="335"/>
      <c r="AI219" s="335"/>
      <c r="AJ219" s="335"/>
      <c r="AK219" s="335"/>
      <c r="AL219" s="335"/>
      <c r="AM219" s="335"/>
      <c r="AN219" s="335"/>
      <c r="AO219" s="335"/>
      <c r="AP219" s="335"/>
      <c r="AQ219" s="335"/>
      <c r="AR219" s="335"/>
      <c r="AS219" s="335"/>
      <c r="AT219" s="335"/>
      <c r="AU219" s="335"/>
      <c r="AV219" s="335"/>
      <c r="AW219" s="335"/>
      <c r="AX219" s="335"/>
      <c r="AY219" s="335"/>
      <c r="AZ219" s="335"/>
      <c r="BA219" s="335"/>
      <c r="BB219" s="335"/>
      <c r="BC219" s="335"/>
      <c r="BD219" s="335"/>
      <c r="BE219" s="335"/>
      <c r="BF219" s="335"/>
      <c r="BG219" s="335"/>
      <c r="BH219" s="335"/>
      <c r="BI219" s="335"/>
      <c r="BJ219" s="335"/>
      <c r="BK219" s="335"/>
      <c r="BL219" s="335"/>
      <c r="BM219" s="335"/>
      <c r="BN219" s="335"/>
      <c r="BO219" s="335"/>
      <c r="BP219" s="335"/>
      <c r="BQ219" s="335"/>
      <c r="BR219" s="335"/>
      <c r="BS219" s="335"/>
      <c r="BT219" s="335"/>
      <c r="BU219" s="335"/>
      <c r="BV219" s="335"/>
      <c r="BW219" s="335"/>
      <c r="BX219" s="335"/>
      <c r="BY219" s="335"/>
      <c r="BZ219" s="335"/>
      <c r="CA219" s="335"/>
      <c r="CB219" s="335"/>
      <c r="CC219" s="335"/>
      <c r="CD219" s="335"/>
      <c r="CE219" s="335"/>
      <c r="CF219" s="335"/>
    </row>
    <row r="220" spans="1:84" s="436" customFormat="1" ht="126" customHeight="1">
      <c r="A220" s="1242"/>
      <c r="B220" s="1235"/>
      <c r="C220" s="1236"/>
      <c r="D220" s="1236"/>
      <c r="E220" s="1236"/>
      <c r="F220" s="1236"/>
      <c r="G220" s="1236"/>
      <c r="H220" s="1237"/>
      <c r="I220" s="969"/>
      <c r="J220" s="974"/>
      <c r="K220" s="988"/>
      <c r="L220" s="974"/>
      <c r="M220" s="746" t="s">
        <v>270</v>
      </c>
      <c r="N220" s="736" t="s">
        <v>243</v>
      </c>
      <c r="O220" s="737">
        <v>1</v>
      </c>
      <c r="P220" s="737">
        <v>750000</v>
      </c>
      <c r="Q220" s="737"/>
      <c r="R220" s="738"/>
      <c r="S220" s="741">
        <v>750000</v>
      </c>
      <c r="T220" s="741"/>
      <c r="U220" s="566">
        <v>0</v>
      </c>
      <c r="V220" s="566">
        <v>0</v>
      </c>
      <c r="W220" s="566">
        <v>750000</v>
      </c>
      <c r="X220" s="566">
        <v>750000</v>
      </c>
      <c r="Y220" s="566">
        <v>0</v>
      </c>
      <c r="Z220" s="566">
        <v>0</v>
      </c>
      <c r="AA220" s="335"/>
      <c r="AB220" s="335"/>
      <c r="AC220" s="335"/>
      <c r="AD220" s="335"/>
      <c r="AE220" s="335"/>
      <c r="AF220" s="335"/>
      <c r="AG220" s="335"/>
      <c r="AH220" s="335"/>
      <c r="AI220" s="335"/>
      <c r="AJ220" s="335"/>
      <c r="AK220" s="335"/>
      <c r="AL220" s="335"/>
      <c r="AM220" s="335"/>
      <c r="AN220" s="335"/>
      <c r="AO220" s="335"/>
      <c r="AP220" s="335"/>
      <c r="AQ220" s="335"/>
      <c r="AR220" s="335"/>
      <c r="AS220" s="335"/>
      <c r="AT220" s="335"/>
      <c r="AU220" s="335"/>
      <c r="AV220" s="335"/>
      <c r="AW220" s="335"/>
      <c r="AX220" s="335"/>
      <c r="AY220" s="335"/>
      <c r="AZ220" s="335"/>
      <c r="BA220" s="335"/>
      <c r="BB220" s="335"/>
      <c r="BC220" s="335"/>
      <c r="BD220" s="335"/>
      <c r="BE220" s="335"/>
      <c r="BF220" s="335"/>
      <c r="BG220" s="335"/>
      <c r="BH220" s="335"/>
      <c r="BI220" s="335"/>
      <c r="BJ220" s="335"/>
      <c r="BK220" s="335"/>
      <c r="BL220" s="335"/>
      <c r="BM220" s="335"/>
      <c r="BN220" s="335"/>
      <c r="BO220" s="335"/>
      <c r="BP220" s="335"/>
      <c r="BQ220" s="335"/>
      <c r="BR220" s="335"/>
      <c r="BS220" s="335"/>
      <c r="BT220" s="335"/>
      <c r="BU220" s="335"/>
      <c r="BV220" s="335"/>
      <c r="BW220" s="335"/>
      <c r="BX220" s="335"/>
      <c r="BY220" s="335"/>
      <c r="BZ220" s="335"/>
      <c r="CA220" s="335"/>
      <c r="CB220" s="335"/>
      <c r="CC220" s="335"/>
      <c r="CD220" s="335"/>
      <c r="CE220" s="335"/>
      <c r="CF220" s="335"/>
    </row>
    <row r="221" spans="1:84" s="436" customFormat="1" ht="91.5" customHeight="1">
      <c r="A221" s="1242"/>
      <c r="B221" s="1235"/>
      <c r="C221" s="1236"/>
      <c r="D221" s="1236"/>
      <c r="E221" s="1236"/>
      <c r="F221" s="1236"/>
      <c r="G221" s="1236"/>
      <c r="H221" s="1237"/>
      <c r="I221" s="969"/>
      <c r="J221" s="974"/>
      <c r="K221" s="988"/>
      <c r="L221" s="974"/>
      <c r="M221" s="746" t="s">
        <v>271</v>
      </c>
      <c r="N221" s="736" t="s">
        <v>243</v>
      </c>
      <c r="O221" s="737">
        <v>1</v>
      </c>
      <c r="P221" s="737">
        <v>400000</v>
      </c>
      <c r="Q221" s="737"/>
      <c r="R221" s="738"/>
      <c r="S221" s="741">
        <v>400000</v>
      </c>
      <c r="T221" s="741"/>
      <c r="U221" s="566">
        <v>0</v>
      </c>
      <c r="V221" s="566">
        <v>0</v>
      </c>
      <c r="W221" s="566">
        <v>400000</v>
      </c>
      <c r="X221" s="566">
        <v>400000</v>
      </c>
      <c r="Y221" s="566">
        <v>0</v>
      </c>
      <c r="Z221" s="566">
        <v>0</v>
      </c>
      <c r="AA221" s="335"/>
      <c r="AB221" s="335"/>
      <c r="AC221" s="335"/>
      <c r="AD221" s="335"/>
      <c r="AE221" s="335"/>
      <c r="AF221" s="335"/>
      <c r="AG221" s="335"/>
      <c r="AH221" s="335"/>
      <c r="AI221" s="335"/>
      <c r="AJ221" s="335"/>
      <c r="AK221" s="335"/>
      <c r="AL221" s="335"/>
      <c r="AM221" s="335"/>
      <c r="AN221" s="335"/>
      <c r="AO221" s="335"/>
      <c r="AP221" s="335"/>
      <c r="AQ221" s="335"/>
      <c r="AR221" s="335"/>
      <c r="AS221" s="335"/>
      <c r="AT221" s="335"/>
      <c r="AU221" s="335"/>
      <c r="AV221" s="335"/>
      <c r="AW221" s="335"/>
      <c r="AX221" s="335"/>
      <c r="AY221" s="335"/>
      <c r="AZ221" s="335"/>
      <c r="BA221" s="335"/>
      <c r="BB221" s="335"/>
      <c r="BC221" s="335"/>
      <c r="BD221" s="335"/>
      <c r="BE221" s="335"/>
      <c r="BF221" s="335"/>
      <c r="BG221" s="335"/>
      <c r="BH221" s="335"/>
      <c r="BI221" s="335"/>
      <c r="BJ221" s="335"/>
      <c r="BK221" s="335"/>
      <c r="BL221" s="335"/>
      <c r="BM221" s="335"/>
      <c r="BN221" s="335"/>
      <c r="BO221" s="335"/>
      <c r="BP221" s="335"/>
      <c r="BQ221" s="335"/>
      <c r="BR221" s="335"/>
      <c r="BS221" s="335"/>
      <c r="BT221" s="335"/>
      <c r="BU221" s="335"/>
      <c r="BV221" s="335"/>
      <c r="BW221" s="335"/>
      <c r="BX221" s="335"/>
      <c r="BY221" s="335"/>
      <c r="BZ221" s="335"/>
      <c r="CA221" s="335"/>
      <c r="CB221" s="335"/>
      <c r="CC221" s="335"/>
      <c r="CD221" s="335"/>
      <c r="CE221" s="335"/>
      <c r="CF221" s="335"/>
    </row>
    <row r="222" spans="1:84" s="436" customFormat="1" ht="68.25" customHeight="1">
      <c r="A222" s="1242"/>
      <c r="B222" s="1235"/>
      <c r="C222" s="1236"/>
      <c r="D222" s="1236"/>
      <c r="E222" s="1236"/>
      <c r="F222" s="1236"/>
      <c r="G222" s="1236"/>
      <c r="H222" s="1237"/>
      <c r="I222" s="969"/>
      <c r="J222" s="974"/>
      <c r="K222" s="988"/>
      <c r="L222" s="974"/>
      <c r="M222" s="746" t="s">
        <v>272</v>
      </c>
      <c r="N222" s="736" t="s">
        <v>243</v>
      </c>
      <c r="O222" s="737">
        <v>1</v>
      </c>
      <c r="P222" s="737">
        <v>700000</v>
      </c>
      <c r="Q222" s="737"/>
      <c r="R222" s="738"/>
      <c r="S222" s="741">
        <v>700000</v>
      </c>
      <c r="T222" s="741"/>
      <c r="U222" s="566">
        <v>0</v>
      </c>
      <c r="V222" s="566">
        <v>0</v>
      </c>
      <c r="W222" s="566">
        <v>700000</v>
      </c>
      <c r="X222" s="566">
        <v>700000</v>
      </c>
      <c r="Y222" s="566">
        <v>0</v>
      </c>
      <c r="Z222" s="566">
        <v>0</v>
      </c>
      <c r="AA222" s="335"/>
      <c r="AB222" s="335"/>
      <c r="AC222" s="335"/>
      <c r="AD222" s="335"/>
      <c r="AE222" s="335"/>
      <c r="AF222" s="335"/>
      <c r="AG222" s="335"/>
      <c r="AH222" s="335"/>
      <c r="AI222" s="335"/>
      <c r="AJ222" s="335"/>
      <c r="AK222" s="335"/>
      <c r="AL222" s="335"/>
      <c r="AM222" s="335"/>
      <c r="AN222" s="335"/>
      <c r="AO222" s="335"/>
      <c r="AP222" s="335"/>
      <c r="AQ222" s="335"/>
      <c r="AR222" s="335"/>
      <c r="AS222" s="335"/>
      <c r="AT222" s="335"/>
      <c r="AU222" s="335"/>
      <c r="AV222" s="335"/>
      <c r="AW222" s="335"/>
      <c r="AX222" s="335"/>
      <c r="AY222" s="335"/>
      <c r="AZ222" s="335"/>
      <c r="BA222" s="335"/>
      <c r="BB222" s="335"/>
      <c r="BC222" s="335"/>
      <c r="BD222" s="335"/>
      <c r="BE222" s="335"/>
      <c r="BF222" s="335"/>
      <c r="BG222" s="335"/>
      <c r="BH222" s="335"/>
      <c r="BI222" s="335"/>
      <c r="BJ222" s="335"/>
      <c r="BK222" s="335"/>
      <c r="BL222" s="335"/>
      <c r="BM222" s="335"/>
      <c r="BN222" s="335"/>
      <c r="BO222" s="335"/>
      <c r="BP222" s="335"/>
      <c r="BQ222" s="335"/>
      <c r="BR222" s="335"/>
      <c r="BS222" s="335"/>
      <c r="BT222" s="335"/>
      <c r="BU222" s="335"/>
      <c r="BV222" s="335"/>
      <c r="BW222" s="335"/>
      <c r="BX222" s="335"/>
      <c r="BY222" s="335"/>
      <c r="BZ222" s="335"/>
      <c r="CA222" s="335"/>
      <c r="CB222" s="335"/>
      <c r="CC222" s="335"/>
      <c r="CD222" s="335"/>
      <c r="CE222" s="335"/>
      <c r="CF222" s="335"/>
    </row>
    <row r="223" spans="1:84" s="436" customFormat="1" ht="70.5" customHeight="1">
      <c r="A223" s="1242"/>
      <c r="B223" s="1235"/>
      <c r="C223" s="1236"/>
      <c r="D223" s="1236"/>
      <c r="E223" s="1236"/>
      <c r="F223" s="1236"/>
      <c r="G223" s="1236"/>
      <c r="H223" s="1237"/>
      <c r="I223" s="969"/>
      <c r="J223" s="974"/>
      <c r="K223" s="988"/>
      <c r="L223" s="974"/>
      <c r="M223" s="742" t="s">
        <v>274</v>
      </c>
      <c r="N223" s="736"/>
      <c r="O223" s="743">
        <f>SUM(O224:O224)</f>
        <v>2</v>
      </c>
      <c r="P223" s="743"/>
      <c r="Q223" s="743"/>
      <c r="R223" s="738"/>
      <c r="S223" s="741">
        <v>1900000</v>
      </c>
      <c r="T223" s="741"/>
      <c r="U223" s="566">
        <v>0</v>
      </c>
      <c r="V223" s="566">
        <v>0</v>
      </c>
      <c r="W223" s="420">
        <v>640175</v>
      </c>
      <c r="X223" s="420">
        <v>640175</v>
      </c>
      <c r="Y223" s="566">
        <v>0</v>
      </c>
      <c r="Z223" s="566">
        <v>0</v>
      </c>
      <c r="AA223" s="335"/>
      <c r="AB223" s="335"/>
      <c r="AC223" s="335"/>
      <c r="AD223" s="335"/>
      <c r="AE223" s="335"/>
      <c r="AF223" s="335"/>
      <c r="AG223" s="335"/>
      <c r="AH223" s="335"/>
      <c r="AI223" s="335"/>
      <c r="AJ223" s="335"/>
      <c r="AK223" s="335"/>
      <c r="AL223" s="335"/>
      <c r="AM223" s="335"/>
      <c r="AN223" s="335"/>
      <c r="AO223" s="335"/>
      <c r="AP223" s="335"/>
      <c r="AQ223" s="335"/>
      <c r="AR223" s="335"/>
      <c r="AS223" s="335"/>
      <c r="AT223" s="335"/>
      <c r="AU223" s="335"/>
      <c r="AV223" s="335"/>
      <c r="AW223" s="335"/>
      <c r="AX223" s="335"/>
      <c r="AY223" s="335"/>
      <c r="AZ223" s="335"/>
      <c r="BA223" s="335"/>
      <c r="BB223" s="335"/>
      <c r="BC223" s="335"/>
      <c r="BD223" s="335"/>
      <c r="BE223" s="335"/>
      <c r="BF223" s="335"/>
      <c r="BG223" s="335"/>
      <c r="BH223" s="335"/>
      <c r="BI223" s="335"/>
      <c r="BJ223" s="335"/>
      <c r="BK223" s="335"/>
      <c r="BL223" s="335"/>
      <c r="BM223" s="335"/>
      <c r="BN223" s="335"/>
      <c r="BO223" s="335"/>
      <c r="BP223" s="335"/>
      <c r="BQ223" s="335"/>
      <c r="BR223" s="335"/>
      <c r="BS223" s="335"/>
      <c r="BT223" s="335"/>
      <c r="BU223" s="335"/>
      <c r="BV223" s="335"/>
      <c r="BW223" s="335"/>
      <c r="BX223" s="335"/>
      <c r="BY223" s="335"/>
      <c r="BZ223" s="335"/>
      <c r="CA223" s="335"/>
      <c r="CB223" s="335"/>
      <c r="CC223" s="335"/>
      <c r="CD223" s="335"/>
      <c r="CE223" s="335"/>
      <c r="CF223" s="335"/>
    </row>
    <row r="224" spans="1:84" s="436" customFormat="1" ht="66" customHeight="1">
      <c r="A224" s="1242"/>
      <c r="B224" s="1235"/>
      <c r="C224" s="1236"/>
      <c r="D224" s="1236"/>
      <c r="E224" s="1236"/>
      <c r="F224" s="1236"/>
      <c r="G224" s="1236"/>
      <c r="H224" s="1237"/>
      <c r="I224" s="969"/>
      <c r="J224" s="974"/>
      <c r="K224" s="988"/>
      <c r="L224" s="974"/>
      <c r="M224" s="735" t="s">
        <v>276</v>
      </c>
      <c r="N224" s="736" t="s">
        <v>243</v>
      </c>
      <c r="O224" s="737">
        <v>2</v>
      </c>
      <c r="P224" s="737">
        <v>250000</v>
      </c>
      <c r="Q224" s="737"/>
      <c r="R224" s="738"/>
      <c r="S224" s="741">
        <v>500000</v>
      </c>
      <c r="T224" s="741"/>
      <c r="U224" s="566">
        <v>0</v>
      </c>
      <c r="V224" s="566">
        <v>0</v>
      </c>
      <c r="W224" s="566">
        <v>640175</v>
      </c>
      <c r="X224" s="566">
        <v>640175</v>
      </c>
      <c r="Y224" s="566">
        <v>0</v>
      </c>
      <c r="Z224" s="566">
        <v>0</v>
      </c>
      <c r="AA224" s="335"/>
      <c r="AB224" s="335"/>
      <c r="AC224" s="335"/>
      <c r="AD224" s="335"/>
      <c r="AE224" s="335"/>
      <c r="AF224" s="335"/>
      <c r="AG224" s="335"/>
      <c r="AH224" s="335"/>
      <c r="AI224" s="335"/>
      <c r="AJ224" s="335"/>
      <c r="AK224" s="335"/>
      <c r="AL224" s="335"/>
      <c r="AM224" s="335"/>
      <c r="AN224" s="335"/>
      <c r="AO224" s="335"/>
      <c r="AP224" s="335"/>
      <c r="AQ224" s="335"/>
      <c r="AR224" s="335"/>
      <c r="AS224" s="335"/>
      <c r="AT224" s="335"/>
      <c r="AU224" s="335"/>
      <c r="AV224" s="335"/>
      <c r="AW224" s="335"/>
      <c r="AX224" s="335"/>
      <c r="AY224" s="335"/>
      <c r="AZ224" s="335"/>
      <c r="BA224" s="335"/>
      <c r="BB224" s="335"/>
      <c r="BC224" s="335"/>
      <c r="BD224" s="335"/>
      <c r="BE224" s="335"/>
      <c r="BF224" s="335"/>
      <c r="BG224" s="335"/>
      <c r="BH224" s="335"/>
      <c r="BI224" s="335"/>
      <c r="BJ224" s="335"/>
      <c r="BK224" s="335"/>
      <c r="BL224" s="335"/>
      <c r="BM224" s="335"/>
      <c r="BN224" s="335"/>
      <c r="BO224" s="335"/>
      <c r="BP224" s="335"/>
      <c r="BQ224" s="335"/>
      <c r="BR224" s="335"/>
      <c r="BS224" s="335"/>
      <c r="BT224" s="335"/>
      <c r="BU224" s="335"/>
      <c r="BV224" s="335"/>
      <c r="BW224" s="335"/>
      <c r="BX224" s="335"/>
      <c r="BY224" s="335"/>
      <c r="BZ224" s="335"/>
      <c r="CA224" s="335"/>
      <c r="CB224" s="335"/>
      <c r="CC224" s="335"/>
      <c r="CD224" s="335"/>
      <c r="CE224" s="335"/>
      <c r="CF224" s="335"/>
    </row>
    <row r="225" spans="1:84" s="436" customFormat="1" ht="40.5">
      <c r="A225" s="1242"/>
      <c r="B225" s="1235"/>
      <c r="C225" s="1236"/>
      <c r="D225" s="1236"/>
      <c r="E225" s="1236"/>
      <c r="F225" s="1236"/>
      <c r="G225" s="1236"/>
      <c r="H225" s="1237"/>
      <c r="I225" s="969"/>
      <c r="J225" s="974"/>
      <c r="K225" s="988"/>
      <c r="L225" s="974"/>
      <c r="M225" s="730" t="s">
        <v>316</v>
      </c>
      <c r="N225" s="736"/>
      <c r="O225" s="737"/>
      <c r="P225" s="737"/>
      <c r="Q225" s="737"/>
      <c r="R225" s="738"/>
      <c r="S225" s="741"/>
      <c r="T225" s="741"/>
      <c r="U225" s="566">
        <v>0</v>
      </c>
      <c r="V225" s="566">
        <v>0</v>
      </c>
      <c r="W225" s="566">
        <v>0</v>
      </c>
      <c r="X225" s="566">
        <v>0</v>
      </c>
      <c r="Y225" s="420">
        <v>4962675</v>
      </c>
      <c r="Z225" s="420">
        <v>4962675</v>
      </c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  <c r="AP225" s="335"/>
      <c r="AQ225" s="335"/>
      <c r="AR225" s="335"/>
      <c r="AS225" s="335"/>
      <c r="AT225" s="335"/>
      <c r="AU225" s="335"/>
      <c r="AV225" s="335"/>
      <c r="AW225" s="335"/>
      <c r="AX225" s="335"/>
      <c r="AY225" s="335"/>
      <c r="AZ225" s="335"/>
      <c r="BA225" s="335"/>
      <c r="BB225" s="335"/>
      <c r="BC225" s="335"/>
      <c r="BD225" s="335"/>
      <c r="BE225" s="335"/>
      <c r="BF225" s="335"/>
      <c r="BG225" s="335"/>
      <c r="BH225" s="335"/>
      <c r="BI225" s="335"/>
      <c r="BJ225" s="335"/>
      <c r="BK225" s="335"/>
      <c r="BL225" s="335"/>
      <c r="BM225" s="335"/>
      <c r="BN225" s="335"/>
      <c r="BO225" s="335"/>
      <c r="BP225" s="335"/>
      <c r="BQ225" s="335"/>
      <c r="BR225" s="335"/>
      <c r="BS225" s="335"/>
      <c r="BT225" s="335"/>
      <c r="BU225" s="335"/>
      <c r="BV225" s="335"/>
      <c r="BW225" s="335"/>
      <c r="BX225" s="335"/>
      <c r="BY225" s="335"/>
      <c r="BZ225" s="335"/>
      <c r="CA225" s="335"/>
      <c r="CB225" s="335"/>
      <c r="CC225" s="335"/>
      <c r="CD225" s="335"/>
      <c r="CE225" s="335"/>
      <c r="CF225" s="335"/>
    </row>
    <row r="226" spans="1:84" s="436" customFormat="1" ht="124.5" customHeight="1">
      <c r="A226" s="1242"/>
      <c r="B226" s="1235"/>
      <c r="C226" s="1236"/>
      <c r="D226" s="1236"/>
      <c r="E226" s="1236"/>
      <c r="F226" s="1236"/>
      <c r="G226" s="1236"/>
      <c r="H226" s="1237"/>
      <c r="I226" s="969"/>
      <c r="J226" s="974"/>
      <c r="K226" s="988"/>
      <c r="L226" s="974"/>
      <c r="M226" s="735" t="s">
        <v>262</v>
      </c>
      <c r="N226" s="736" t="s">
        <v>243</v>
      </c>
      <c r="O226" s="737">
        <v>25</v>
      </c>
      <c r="P226" s="737">
        <v>25000</v>
      </c>
      <c r="Q226" s="737"/>
      <c r="R226" s="738"/>
      <c r="S226" s="741"/>
      <c r="T226" s="741">
        <v>625000</v>
      </c>
      <c r="U226" s="566">
        <v>0</v>
      </c>
      <c r="V226" s="566">
        <v>0</v>
      </c>
      <c r="W226" s="566">
        <v>0</v>
      </c>
      <c r="X226" s="566">
        <v>0</v>
      </c>
      <c r="Y226" s="566">
        <v>562675</v>
      </c>
      <c r="Z226" s="566">
        <v>562675</v>
      </c>
      <c r="AA226" s="335"/>
      <c r="AB226" s="335"/>
      <c r="AC226" s="335"/>
      <c r="AD226" s="335"/>
      <c r="AE226" s="335"/>
      <c r="AF226" s="335"/>
      <c r="AG226" s="335"/>
      <c r="AH226" s="335"/>
      <c r="AI226" s="335"/>
      <c r="AJ226" s="335"/>
      <c r="AK226" s="335"/>
      <c r="AL226" s="335"/>
      <c r="AM226" s="335"/>
      <c r="AN226" s="335"/>
      <c r="AO226" s="335"/>
      <c r="AP226" s="335"/>
      <c r="AQ226" s="335"/>
      <c r="AR226" s="335"/>
      <c r="AS226" s="335"/>
      <c r="AT226" s="335"/>
      <c r="AU226" s="335"/>
      <c r="AV226" s="335"/>
      <c r="AW226" s="335"/>
      <c r="AX226" s="335"/>
      <c r="AY226" s="335"/>
      <c r="AZ226" s="335"/>
      <c r="BA226" s="335"/>
      <c r="BB226" s="335"/>
      <c r="BC226" s="335"/>
      <c r="BD226" s="335"/>
      <c r="BE226" s="335"/>
      <c r="BF226" s="335"/>
      <c r="BG226" s="335"/>
      <c r="BH226" s="335"/>
      <c r="BI226" s="335"/>
      <c r="BJ226" s="335"/>
      <c r="BK226" s="335"/>
      <c r="BL226" s="335"/>
      <c r="BM226" s="335"/>
      <c r="BN226" s="335"/>
      <c r="BO226" s="335"/>
      <c r="BP226" s="335"/>
      <c r="BQ226" s="335"/>
      <c r="BR226" s="335"/>
      <c r="BS226" s="335"/>
      <c r="BT226" s="335"/>
      <c r="BU226" s="335"/>
      <c r="BV226" s="335"/>
      <c r="BW226" s="335"/>
      <c r="BX226" s="335"/>
      <c r="BY226" s="335"/>
      <c r="BZ226" s="335"/>
      <c r="CA226" s="335"/>
      <c r="CB226" s="335"/>
      <c r="CC226" s="335"/>
      <c r="CD226" s="335"/>
      <c r="CE226" s="335"/>
      <c r="CF226" s="335"/>
    </row>
    <row r="227" spans="1:84" s="436" customFormat="1" ht="31.5" customHeight="1">
      <c r="A227" s="1242"/>
      <c r="B227" s="1235"/>
      <c r="C227" s="1236"/>
      <c r="D227" s="1236"/>
      <c r="E227" s="1236"/>
      <c r="F227" s="1236"/>
      <c r="G227" s="1236"/>
      <c r="H227" s="1237"/>
      <c r="I227" s="969"/>
      <c r="J227" s="974"/>
      <c r="K227" s="988"/>
      <c r="L227" s="974"/>
      <c r="M227" s="735" t="s">
        <v>263</v>
      </c>
      <c r="N227" s="736" t="s">
        <v>243</v>
      </c>
      <c r="O227" s="737">
        <v>2</v>
      </c>
      <c r="P227" s="737">
        <v>2200000</v>
      </c>
      <c r="Q227" s="737"/>
      <c r="R227" s="738"/>
      <c r="S227" s="741"/>
      <c r="T227" s="741">
        <v>4400000</v>
      </c>
      <c r="U227" s="566">
        <v>0</v>
      </c>
      <c r="V227" s="566">
        <v>0</v>
      </c>
      <c r="W227" s="566">
        <v>0</v>
      </c>
      <c r="X227" s="566">
        <v>0</v>
      </c>
      <c r="Y227" s="566">
        <v>4400000</v>
      </c>
      <c r="Z227" s="566">
        <v>4400000</v>
      </c>
      <c r="AA227" s="335"/>
      <c r="AB227" s="335"/>
      <c r="AC227" s="335"/>
      <c r="AD227" s="335"/>
      <c r="AE227" s="335"/>
      <c r="AF227" s="335"/>
      <c r="AG227" s="335"/>
      <c r="AH227" s="335"/>
      <c r="AI227" s="335"/>
      <c r="AJ227" s="335"/>
      <c r="AK227" s="335"/>
      <c r="AL227" s="335"/>
      <c r="AM227" s="335"/>
      <c r="AN227" s="335"/>
      <c r="AO227" s="335"/>
      <c r="AP227" s="335"/>
      <c r="AQ227" s="335"/>
      <c r="AR227" s="335"/>
      <c r="AS227" s="335"/>
      <c r="AT227" s="335"/>
      <c r="AU227" s="335"/>
      <c r="AV227" s="335"/>
      <c r="AW227" s="335"/>
      <c r="AX227" s="335"/>
      <c r="AY227" s="335"/>
      <c r="AZ227" s="335"/>
      <c r="BA227" s="335"/>
      <c r="BB227" s="335"/>
      <c r="BC227" s="335"/>
      <c r="BD227" s="335"/>
      <c r="BE227" s="335"/>
      <c r="BF227" s="335"/>
      <c r="BG227" s="335"/>
      <c r="BH227" s="335"/>
      <c r="BI227" s="335"/>
      <c r="BJ227" s="335"/>
      <c r="BK227" s="335"/>
      <c r="BL227" s="335"/>
      <c r="BM227" s="335"/>
      <c r="BN227" s="335"/>
      <c r="BO227" s="335"/>
      <c r="BP227" s="335"/>
      <c r="BQ227" s="335"/>
      <c r="BR227" s="335"/>
      <c r="BS227" s="335"/>
      <c r="BT227" s="335"/>
      <c r="BU227" s="335"/>
      <c r="BV227" s="335"/>
      <c r="BW227" s="335"/>
      <c r="BX227" s="335"/>
      <c r="BY227" s="335"/>
      <c r="BZ227" s="335"/>
      <c r="CA227" s="335"/>
      <c r="CB227" s="335"/>
      <c r="CC227" s="335"/>
      <c r="CD227" s="335"/>
      <c r="CE227" s="335"/>
      <c r="CF227" s="335"/>
    </row>
    <row r="228" spans="1:84" s="436" customFormat="1" ht="203.25" customHeight="1">
      <c r="A228" s="1243"/>
      <c r="B228" s="1238"/>
      <c r="C228" s="1239"/>
      <c r="D228" s="1239"/>
      <c r="E228" s="1239"/>
      <c r="F228" s="1239"/>
      <c r="G228" s="1239"/>
      <c r="H228" s="1240"/>
      <c r="I228" s="563" t="s">
        <v>938</v>
      </c>
      <c r="J228" s="564"/>
      <c r="K228" s="567"/>
      <c r="L228" s="564"/>
      <c r="M228" s="735" t="s">
        <v>939</v>
      </c>
      <c r="N228" s="736"/>
      <c r="O228" s="737"/>
      <c r="P228" s="737"/>
      <c r="Q228" s="737"/>
      <c r="R228" s="738"/>
      <c r="S228" s="741"/>
      <c r="T228" s="741"/>
      <c r="U228" s="566">
        <v>460500</v>
      </c>
      <c r="V228" s="566">
        <v>460500</v>
      </c>
      <c r="W228" s="566">
        <v>0</v>
      </c>
      <c r="X228" s="566">
        <v>0</v>
      </c>
      <c r="Y228" s="566">
        <v>0</v>
      </c>
      <c r="Z228" s="566">
        <v>0</v>
      </c>
      <c r="AA228" s="335"/>
      <c r="AB228" s="335"/>
      <c r="AC228" s="335"/>
      <c r="AD228" s="335"/>
      <c r="AE228" s="335"/>
      <c r="AF228" s="335"/>
      <c r="AG228" s="335"/>
      <c r="AH228" s="335"/>
      <c r="AI228" s="335"/>
      <c r="AJ228" s="335"/>
      <c r="AK228" s="335"/>
      <c r="AL228" s="335"/>
      <c r="AM228" s="335"/>
      <c r="AN228" s="335"/>
      <c r="AO228" s="335"/>
      <c r="AP228" s="335"/>
      <c r="AQ228" s="335"/>
      <c r="AR228" s="335"/>
      <c r="AS228" s="335"/>
      <c r="AT228" s="335"/>
      <c r="AU228" s="335"/>
      <c r="AV228" s="335"/>
      <c r="AW228" s="335"/>
      <c r="AX228" s="335"/>
      <c r="AY228" s="335"/>
      <c r="AZ228" s="335"/>
      <c r="BA228" s="335"/>
      <c r="BB228" s="335"/>
      <c r="BC228" s="335"/>
      <c r="BD228" s="335"/>
      <c r="BE228" s="335"/>
      <c r="BF228" s="335"/>
      <c r="BG228" s="335"/>
      <c r="BH228" s="335"/>
      <c r="BI228" s="335"/>
      <c r="BJ228" s="335"/>
      <c r="BK228" s="335"/>
      <c r="BL228" s="335"/>
      <c r="BM228" s="335"/>
      <c r="BN228" s="335"/>
      <c r="BO228" s="335"/>
      <c r="BP228" s="335"/>
      <c r="BQ228" s="335"/>
      <c r="BR228" s="335"/>
      <c r="BS228" s="335"/>
      <c r="BT228" s="335"/>
      <c r="BU228" s="335"/>
      <c r="BV228" s="335"/>
      <c r="BW228" s="335"/>
      <c r="BX228" s="335"/>
      <c r="BY228" s="335"/>
      <c r="BZ228" s="335"/>
      <c r="CA228" s="335"/>
      <c r="CB228" s="335"/>
      <c r="CC228" s="335"/>
      <c r="CD228" s="335"/>
      <c r="CE228" s="335"/>
      <c r="CF228" s="335"/>
    </row>
    <row r="229" spans="1:84" s="436" customFormat="1" ht="23.25">
      <c r="A229" s="1017" t="s">
        <v>75</v>
      </c>
      <c r="B229" s="1229"/>
      <c r="C229" s="988"/>
      <c r="D229" s="988"/>
      <c r="E229" s="988"/>
      <c r="F229" s="988"/>
      <c r="G229" s="988"/>
      <c r="H229" s="988"/>
      <c r="I229" s="1026" t="s">
        <v>557</v>
      </c>
      <c r="J229" s="1024">
        <v>1305440</v>
      </c>
      <c r="K229" s="1228">
        <v>865428</v>
      </c>
      <c r="L229" s="1019" t="s">
        <v>17</v>
      </c>
      <c r="M229" s="747"/>
      <c r="N229" s="731"/>
      <c r="O229" s="748"/>
      <c r="P229" s="748"/>
      <c r="Q229" s="748">
        <f>SUM(Q230:Q231,0)</f>
        <v>863000</v>
      </c>
      <c r="R229" s="749">
        <f>SUM(R230:R231,0)</f>
        <v>863000</v>
      </c>
      <c r="S229" s="749" t="e">
        <f>#REF!+S232+#REF!+#REF!+S233+S234+S235</f>
        <v>#REF!</v>
      </c>
      <c r="T229" s="749">
        <f>T236</f>
        <v>120000</v>
      </c>
      <c r="U229" s="420">
        <v>865428</v>
      </c>
      <c r="V229" s="420">
        <v>865428</v>
      </c>
      <c r="W229" s="420">
        <v>432714</v>
      </c>
      <c r="X229" s="420">
        <v>432714</v>
      </c>
      <c r="Y229" s="420">
        <v>432714</v>
      </c>
      <c r="Z229" s="420">
        <v>432714</v>
      </c>
      <c r="AA229" s="335"/>
      <c r="AB229" s="335"/>
      <c r="AC229" s="335"/>
      <c r="AD229" s="335"/>
      <c r="AE229" s="335"/>
      <c r="AF229" s="335"/>
      <c r="AG229" s="335"/>
      <c r="AH229" s="335"/>
      <c r="AI229" s="335"/>
      <c r="AJ229" s="335"/>
      <c r="AK229" s="335"/>
      <c r="AL229" s="335"/>
      <c r="AM229" s="335"/>
      <c r="AN229" s="335"/>
      <c r="AO229" s="335"/>
      <c r="AP229" s="335"/>
      <c r="AQ229" s="335"/>
      <c r="AR229" s="335"/>
      <c r="AS229" s="335"/>
      <c r="AT229" s="335"/>
      <c r="AU229" s="335"/>
      <c r="AV229" s="335"/>
      <c r="AW229" s="335"/>
      <c r="AX229" s="335"/>
      <c r="AY229" s="335"/>
      <c r="AZ229" s="335"/>
      <c r="BA229" s="335"/>
      <c r="BB229" s="335"/>
      <c r="BC229" s="335"/>
      <c r="BD229" s="335"/>
      <c r="BE229" s="335"/>
      <c r="BF229" s="335"/>
      <c r="BG229" s="335"/>
      <c r="BH229" s="335"/>
      <c r="BI229" s="335"/>
      <c r="BJ229" s="335"/>
      <c r="BK229" s="335"/>
      <c r="BL229" s="335"/>
      <c r="BM229" s="335"/>
      <c r="BN229" s="335"/>
      <c r="BO229" s="335"/>
      <c r="BP229" s="335"/>
      <c r="BQ229" s="335"/>
      <c r="BR229" s="335"/>
      <c r="BS229" s="335"/>
      <c r="BT229" s="335"/>
      <c r="BU229" s="335"/>
      <c r="BV229" s="335"/>
      <c r="BW229" s="335"/>
      <c r="BX229" s="335"/>
      <c r="BY229" s="335"/>
      <c r="BZ229" s="335"/>
      <c r="CA229" s="335"/>
      <c r="CB229" s="335"/>
      <c r="CC229" s="335"/>
      <c r="CD229" s="335"/>
      <c r="CE229" s="335"/>
      <c r="CF229" s="335"/>
    </row>
    <row r="230" spans="1:84" s="436" customFormat="1" ht="54.75" customHeight="1">
      <c r="A230" s="969"/>
      <c r="B230" s="988"/>
      <c r="C230" s="988"/>
      <c r="D230" s="988"/>
      <c r="E230" s="988"/>
      <c r="F230" s="988"/>
      <c r="G230" s="988"/>
      <c r="H230" s="988"/>
      <c r="I230" s="969"/>
      <c r="J230" s="974"/>
      <c r="K230" s="988"/>
      <c r="L230" s="988"/>
      <c r="M230" s="563" t="s">
        <v>578</v>
      </c>
      <c r="N230" s="750" t="s">
        <v>243</v>
      </c>
      <c r="O230" s="751">
        <v>2</v>
      </c>
      <c r="P230" s="752">
        <v>102000</v>
      </c>
      <c r="Q230" s="752">
        <f>ROUND(O230*P230,0)</f>
        <v>204000</v>
      </c>
      <c r="R230" s="753">
        <v>204000</v>
      </c>
      <c r="S230" s="754"/>
      <c r="T230" s="755"/>
      <c r="U230" s="566">
        <v>206428</v>
      </c>
      <c r="V230" s="566">
        <v>206428</v>
      </c>
      <c r="W230" s="566">
        <v>0</v>
      </c>
      <c r="X230" s="566">
        <v>0</v>
      </c>
      <c r="Y230" s="566">
        <v>0</v>
      </c>
      <c r="Z230" s="566">
        <v>0</v>
      </c>
      <c r="AA230" s="335"/>
      <c r="AB230" s="335"/>
      <c r="AC230" s="335"/>
      <c r="AD230" s="335"/>
      <c r="AE230" s="335"/>
      <c r="AF230" s="335"/>
      <c r="AG230" s="335"/>
      <c r="AH230" s="335"/>
      <c r="AI230" s="335"/>
      <c r="AJ230" s="335"/>
      <c r="AK230" s="335"/>
      <c r="AL230" s="335"/>
      <c r="AM230" s="335"/>
      <c r="AN230" s="335"/>
      <c r="AO230" s="335"/>
      <c r="AP230" s="335"/>
      <c r="AQ230" s="335"/>
      <c r="AR230" s="335"/>
      <c r="AS230" s="335"/>
      <c r="AT230" s="335"/>
      <c r="AU230" s="335"/>
      <c r="AV230" s="335"/>
      <c r="AW230" s="335"/>
      <c r="AX230" s="335"/>
      <c r="AY230" s="335"/>
      <c r="AZ230" s="335"/>
      <c r="BA230" s="335"/>
      <c r="BB230" s="335"/>
      <c r="BC230" s="335"/>
      <c r="BD230" s="335"/>
      <c r="BE230" s="335"/>
      <c r="BF230" s="335"/>
      <c r="BG230" s="335"/>
      <c r="BH230" s="335"/>
      <c r="BI230" s="335"/>
      <c r="BJ230" s="335"/>
      <c r="BK230" s="335"/>
      <c r="BL230" s="335"/>
      <c r="BM230" s="335"/>
      <c r="BN230" s="335"/>
      <c r="BO230" s="335"/>
      <c r="BP230" s="335"/>
      <c r="BQ230" s="335"/>
      <c r="BR230" s="335"/>
      <c r="BS230" s="335"/>
      <c r="BT230" s="335"/>
      <c r="BU230" s="335"/>
      <c r="BV230" s="335"/>
      <c r="BW230" s="335"/>
      <c r="BX230" s="335"/>
      <c r="BY230" s="335"/>
      <c r="BZ230" s="335"/>
      <c r="CA230" s="335"/>
      <c r="CB230" s="335"/>
      <c r="CC230" s="335"/>
      <c r="CD230" s="335"/>
      <c r="CE230" s="335"/>
      <c r="CF230" s="335"/>
    </row>
    <row r="231" spans="1:84" s="436" customFormat="1" ht="40.5">
      <c r="A231" s="969"/>
      <c r="B231" s="988"/>
      <c r="C231" s="988"/>
      <c r="D231" s="988"/>
      <c r="E231" s="988"/>
      <c r="F231" s="988"/>
      <c r="G231" s="988"/>
      <c r="H231" s="988"/>
      <c r="I231" s="969"/>
      <c r="J231" s="974"/>
      <c r="K231" s="988"/>
      <c r="L231" s="988"/>
      <c r="M231" s="563" t="s">
        <v>579</v>
      </c>
      <c r="N231" s="750" t="s">
        <v>243</v>
      </c>
      <c r="O231" s="751">
        <v>1</v>
      </c>
      <c r="P231" s="752">
        <v>659000</v>
      </c>
      <c r="Q231" s="752">
        <f>ROUND(O231*P231,0)</f>
        <v>659000</v>
      </c>
      <c r="R231" s="753">
        <v>659000</v>
      </c>
      <c r="S231" s="754"/>
      <c r="T231" s="755"/>
      <c r="U231" s="566">
        <v>659000</v>
      </c>
      <c r="V231" s="566">
        <v>659000</v>
      </c>
      <c r="W231" s="566">
        <v>0</v>
      </c>
      <c r="X231" s="566">
        <v>0</v>
      </c>
      <c r="Y231" s="566">
        <v>0</v>
      </c>
      <c r="Z231" s="566">
        <v>0</v>
      </c>
      <c r="AA231" s="335"/>
      <c r="AB231" s="335"/>
      <c r="AC231" s="335"/>
      <c r="AD231" s="335"/>
      <c r="AE231" s="335"/>
      <c r="AF231" s="335"/>
      <c r="AG231" s="335"/>
      <c r="AH231" s="335"/>
      <c r="AI231" s="335"/>
      <c r="AJ231" s="335"/>
      <c r="AK231" s="335"/>
      <c r="AL231" s="335"/>
      <c r="AM231" s="335"/>
      <c r="AN231" s="335"/>
      <c r="AO231" s="335"/>
      <c r="AP231" s="335"/>
      <c r="AQ231" s="335"/>
      <c r="AR231" s="335"/>
      <c r="AS231" s="335"/>
      <c r="AT231" s="335"/>
      <c r="AU231" s="335"/>
      <c r="AV231" s="335"/>
      <c r="AW231" s="335"/>
      <c r="AX231" s="335"/>
      <c r="AY231" s="335"/>
      <c r="AZ231" s="335"/>
      <c r="BA231" s="335"/>
      <c r="BB231" s="335"/>
      <c r="BC231" s="335"/>
      <c r="BD231" s="335"/>
      <c r="BE231" s="335"/>
      <c r="BF231" s="335"/>
      <c r="BG231" s="335"/>
      <c r="BH231" s="335"/>
      <c r="BI231" s="335"/>
      <c r="BJ231" s="335"/>
      <c r="BK231" s="335"/>
      <c r="BL231" s="335"/>
      <c r="BM231" s="335"/>
      <c r="BN231" s="335"/>
      <c r="BO231" s="335"/>
      <c r="BP231" s="335"/>
      <c r="BQ231" s="335"/>
      <c r="BR231" s="335"/>
      <c r="BS231" s="335"/>
      <c r="BT231" s="335"/>
      <c r="BU231" s="335"/>
      <c r="BV231" s="335"/>
      <c r="BW231" s="335"/>
      <c r="BX231" s="335"/>
      <c r="BY231" s="335"/>
      <c r="BZ231" s="335"/>
      <c r="CA231" s="335"/>
      <c r="CB231" s="335"/>
      <c r="CC231" s="335"/>
      <c r="CD231" s="335"/>
      <c r="CE231" s="335"/>
      <c r="CF231" s="335"/>
    </row>
    <row r="232" spans="1:84" s="436" customFormat="1" ht="40.5">
      <c r="A232" s="969"/>
      <c r="B232" s="988"/>
      <c r="C232" s="988"/>
      <c r="D232" s="988"/>
      <c r="E232" s="988"/>
      <c r="F232" s="988"/>
      <c r="G232" s="988"/>
      <c r="H232" s="988"/>
      <c r="I232" s="969"/>
      <c r="J232" s="974"/>
      <c r="K232" s="988"/>
      <c r="L232" s="988"/>
      <c r="M232" s="563" t="s">
        <v>580</v>
      </c>
      <c r="N232" s="750" t="s">
        <v>243</v>
      </c>
      <c r="O232" s="751">
        <v>10</v>
      </c>
      <c r="P232" s="752">
        <v>4285</v>
      </c>
      <c r="Q232" s="752"/>
      <c r="R232" s="753"/>
      <c r="S232" s="754">
        <f>ROUND(P232*O232,0)</f>
        <v>42850</v>
      </c>
      <c r="T232" s="755"/>
      <c r="U232" s="566">
        <v>0</v>
      </c>
      <c r="V232" s="566">
        <v>0</v>
      </c>
      <c r="W232" s="566">
        <v>0</v>
      </c>
      <c r="X232" s="566">
        <v>0</v>
      </c>
      <c r="Y232" s="566">
        <v>32814</v>
      </c>
      <c r="Z232" s="566">
        <v>32814</v>
      </c>
      <c r="AA232" s="335"/>
      <c r="AB232" s="335"/>
      <c r="AC232" s="335"/>
      <c r="AD232" s="335"/>
      <c r="AE232" s="335"/>
      <c r="AF232" s="335"/>
      <c r="AG232" s="335"/>
      <c r="AH232" s="335"/>
      <c r="AI232" s="335"/>
      <c r="AJ232" s="335"/>
      <c r="AK232" s="335"/>
      <c r="AL232" s="335"/>
      <c r="AM232" s="335"/>
      <c r="AN232" s="335"/>
      <c r="AO232" s="335"/>
      <c r="AP232" s="335"/>
      <c r="AQ232" s="335"/>
      <c r="AR232" s="335"/>
      <c r="AS232" s="335"/>
      <c r="AT232" s="335"/>
      <c r="AU232" s="335"/>
      <c r="AV232" s="335"/>
      <c r="AW232" s="335"/>
      <c r="AX232" s="335"/>
      <c r="AY232" s="335"/>
      <c r="AZ232" s="335"/>
      <c r="BA232" s="335"/>
      <c r="BB232" s="335"/>
      <c r="BC232" s="335"/>
      <c r="BD232" s="335"/>
      <c r="BE232" s="335"/>
      <c r="BF232" s="335"/>
      <c r="BG232" s="335"/>
      <c r="BH232" s="335"/>
      <c r="BI232" s="335"/>
      <c r="BJ232" s="335"/>
      <c r="BK232" s="335"/>
      <c r="BL232" s="335"/>
      <c r="BM232" s="335"/>
      <c r="BN232" s="335"/>
      <c r="BO232" s="335"/>
      <c r="BP232" s="335"/>
      <c r="BQ232" s="335"/>
      <c r="BR232" s="335"/>
      <c r="BS232" s="335"/>
      <c r="BT232" s="335"/>
      <c r="BU232" s="335"/>
      <c r="BV232" s="335"/>
      <c r="BW232" s="335"/>
      <c r="BX232" s="335"/>
      <c r="BY232" s="335"/>
      <c r="BZ232" s="335"/>
      <c r="CA232" s="335"/>
      <c r="CB232" s="335"/>
      <c r="CC232" s="335"/>
      <c r="CD232" s="335"/>
      <c r="CE232" s="335"/>
      <c r="CF232" s="335"/>
    </row>
    <row r="233" spans="1:84" s="436" customFormat="1" ht="57.75" customHeight="1">
      <c r="A233" s="969"/>
      <c r="B233" s="988"/>
      <c r="C233" s="988"/>
      <c r="D233" s="988"/>
      <c r="E233" s="988"/>
      <c r="F233" s="988"/>
      <c r="G233" s="988"/>
      <c r="H233" s="988"/>
      <c r="I233" s="969"/>
      <c r="J233" s="974"/>
      <c r="K233" s="988"/>
      <c r="L233" s="988"/>
      <c r="M233" s="563" t="s">
        <v>607</v>
      </c>
      <c r="N233" s="750" t="s">
        <v>243</v>
      </c>
      <c r="O233" s="751">
        <v>1</v>
      </c>
      <c r="P233" s="752">
        <v>84900</v>
      </c>
      <c r="Q233" s="752"/>
      <c r="R233" s="753"/>
      <c r="S233" s="754">
        <f>ROUND(P233*O233,0)</f>
        <v>84900</v>
      </c>
      <c r="T233" s="755"/>
      <c r="U233" s="566">
        <v>0</v>
      </c>
      <c r="V233" s="566">
        <v>0</v>
      </c>
      <c r="W233" s="566">
        <v>0</v>
      </c>
      <c r="X233" s="566">
        <v>0</v>
      </c>
      <c r="Y233" s="566">
        <v>84900</v>
      </c>
      <c r="Z233" s="566">
        <v>84900</v>
      </c>
      <c r="AA233" s="335"/>
      <c r="AB233" s="335"/>
      <c r="AC233" s="335"/>
      <c r="AD233" s="335"/>
      <c r="AE233" s="335"/>
      <c r="AF233" s="335"/>
      <c r="AG233" s="335"/>
      <c r="AH233" s="335"/>
      <c r="AI233" s="335"/>
      <c r="AJ233" s="335"/>
      <c r="AK233" s="335"/>
      <c r="AL233" s="335"/>
      <c r="AM233" s="335"/>
      <c r="AN233" s="335"/>
      <c r="AO233" s="335"/>
      <c r="AP233" s="335"/>
      <c r="AQ233" s="335"/>
      <c r="AR233" s="335"/>
      <c r="AS233" s="335"/>
      <c r="AT233" s="335"/>
      <c r="AU233" s="335"/>
      <c r="AV233" s="335"/>
      <c r="AW233" s="335"/>
      <c r="AX233" s="335"/>
      <c r="AY233" s="335"/>
      <c r="AZ233" s="335"/>
      <c r="BA233" s="335"/>
      <c r="BB233" s="335"/>
      <c r="BC233" s="335"/>
      <c r="BD233" s="335"/>
      <c r="BE233" s="335"/>
      <c r="BF233" s="335"/>
      <c r="BG233" s="335"/>
      <c r="BH233" s="335"/>
      <c r="BI233" s="335"/>
      <c r="BJ233" s="335"/>
      <c r="BK233" s="335"/>
      <c r="BL233" s="335"/>
      <c r="BM233" s="335"/>
      <c r="BN233" s="335"/>
      <c r="BO233" s="335"/>
      <c r="BP233" s="335"/>
      <c r="BQ233" s="335"/>
      <c r="BR233" s="335"/>
      <c r="BS233" s="335"/>
      <c r="BT233" s="335"/>
      <c r="BU233" s="335"/>
      <c r="BV233" s="335"/>
      <c r="BW233" s="335"/>
      <c r="BX233" s="335"/>
      <c r="BY233" s="335"/>
      <c r="BZ233" s="335"/>
      <c r="CA233" s="335"/>
      <c r="CB233" s="335"/>
      <c r="CC233" s="335"/>
      <c r="CD233" s="335"/>
      <c r="CE233" s="335"/>
      <c r="CF233" s="335"/>
    </row>
    <row r="234" spans="1:84" s="436" customFormat="1" ht="54.75" customHeight="1">
      <c r="A234" s="969"/>
      <c r="B234" s="988"/>
      <c r="C234" s="988"/>
      <c r="D234" s="988"/>
      <c r="E234" s="988"/>
      <c r="F234" s="988"/>
      <c r="G234" s="988"/>
      <c r="H234" s="988"/>
      <c r="I234" s="969"/>
      <c r="J234" s="974"/>
      <c r="K234" s="988"/>
      <c r="L234" s="988"/>
      <c r="M234" s="563" t="s">
        <v>581</v>
      </c>
      <c r="N234" s="750" t="s">
        <v>243</v>
      </c>
      <c r="O234" s="751">
        <v>10</v>
      </c>
      <c r="P234" s="752">
        <v>45000</v>
      </c>
      <c r="Q234" s="752"/>
      <c r="R234" s="753"/>
      <c r="S234" s="754">
        <f>ROUND(P234*O234,0)</f>
        <v>450000</v>
      </c>
      <c r="T234" s="755"/>
      <c r="U234" s="566">
        <v>0</v>
      </c>
      <c r="V234" s="566">
        <v>0</v>
      </c>
      <c r="W234" s="566">
        <v>432714</v>
      </c>
      <c r="X234" s="566">
        <v>432714</v>
      </c>
      <c r="Y234" s="566">
        <v>0</v>
      </c>
      <c r="Z234" s="566">
        <v>0</v>
      </c>
      <c r="AA234" s="335"/>
      <c r="AB234" s="335"/>
      <c r="AC234" s="335"/>
      <c r="AD234" s="335"/>
      <c r="AE234" s="335"/>
      <c r="AF234" s="335"/>
      <c r="AG234" s="335"/>
      <c r="AH234" s="335"/>
      <c r="AI234" s="335"/>
      <c r="AJ234" s="335"/>
      <c r="AK234" s="335"/>
      <c r="AL234" s="335"/>
      <c r="AM234" s="335"/>
      <c r="AN234" s="335"/>
      <c r="AO234" s="335"/>
      <c r="AP234" s="335"/>
      <c r="AQ234" s="335"/>
      <c r="AR234" s="335"/>
      <c r="AS234" s="335"/>
      <c r="AT234" s="335"/>
      <c r="AU234" s="335"/>
      <c r="AV234" s="335"/>
      <c r="AW234" s="335"/>
      <c r="AX234" s="335"/>
      <c r="AY234" s="335"/>
      <c r="AZ234" s="335"/>
      <c r="BA234" s="335"/>
      <c r="BB234" s="335"/>
      <c r="BC234" s="335"/>
      <c r="BD234" s="335"/>
      <c r="BE234" s="335"/>
      <c r="BF234" s="335"/>
      <c r="BG234" s="335"/>
      <c r="BH234" s="335"/>
      <c r="BI234" s="335"/>
      <c r="BJ234" s="335"/>
      <c r="BK234" s="335"/>
      <c r="BL234" s="335"/>
      <c r="BM234" s="335"/>
      <c r="BN234" s="335"/>
      <c r="BO234" s="335"/>
      <c r="BP234" s="335"/>
      <c r="BQ234" s="335"/>
      <c r="BR234" s="335"/>
      <c r="BS234" s="335"/>
      <c r="BT234" s="335"/>
      <c r="BU234" s="335"/>
      <c r="BV234" s="335"/>
      <c r="BW234" s="335"/>
      <c r="BX234" s="335"/>
      <c r="BY234" s="335"/>
      <c r="BZ234" s="335"/>
      <c r="CA234" s="335"/>
      <c r="CB234" s="335"/>
      <c r="CC234" s="335"/>
      <c r="CD234" s="335"/>
      <c r="CE234" s="335"/>
      <c r="CF234" s="335"/>
    </row>
    <row r="235" spans="1:84" s="436" customFormat="1" ht="31.5" customHeight="1">
      <c r="A235" s="969"/>
      <c r="B235" s="988"/>
      <c r="C235" s="988"/>
      <c r="D235" s="988"/>
      <c r="E235" s="988"/>
      <c r="F235" s="988"/>
      <c r="G235" s="988"/>
      <c r="H235" s="988"/>
      <c r="I235" s="969"/>
      <c r="J235" s="974"/>
      <c r="K235" s="988"/>
      <c r="L235" s="988"/>
      <c r="M235" s="563" t="s">
        <v>582</v>
      </c>
      <c r="N235" s="750" t="s">
        <v>243</v>
      </c>
      <c r="O235" s="751">
        <v>13</v>
      </c>
      <c r="P235" s="752">
        <v>15000</v>
      </c>
      <c r="Q235" s="752"/>
      <c r="R235" s="753"/>
      <c r="S235" s="754">
        <f>ROUND(P235*O235,0)</f>
        <v>195000</v>
      </c>
      <c r="T235" s="755"/>
      <c r="U235" s="566">
        <v>0</v>
      </c>
      <c r="V235" s="566">
        <v>0</v>
      </c>
      <c r="W235" s="566">
        <v>0</v>
      </c>
      <c r="X235" s="566">
        <v>0</v>
      </c>
      <c r="Y235" s="566">
        <v>195000</v>
      </c>
      <c r="Z235" s="566">
        <v>195000</v>
      </c>
      <c r="AA235" s="335"/>
      <c r="AB235" s="335"/>
      <c r="AC235" s="335"/>
      <c r="AD235" s="335"/>
      <c r="AE235" s="335"/>
      <c r="AF235" s="335"/>
      <c r="AG235" s="335"/>
      <c r="AH235" s="335"/>
      <c r="AI235" s="335"/>
      <c r="AJ235" s="335"/>
      <c r="AK235" s="335"/>
      <c r="AL235" s="335"/>
      <c r="AM235" s="335"/>
      <c r="AN235" s="335"/>
      <c r="AO235" s="335"/>
      <c r="AP235" s="335"/>
      <c r="AQ235" s="335"/>
      <c r="AR235" s="335"/>
      <c r="AS235" s="335"/>
      <c r="AT235" s="335"/>
      <c r="AU235" s="335"/>
      <c r="AV235" s="335"/>
      <c r="AW235" s="335"/>
      <c r="AX235" s="335"/>
      <c r="AY235" s="335"/>
      <c r="AZ235" s="335"/>
      <c r="BA235" s="335"/>
      <c r="BB235" s="335"/>
      <c r="BC235" s="335"/>
      <c r="BD235" s="335"/>
      <c r="BE235" s="335"/>
      <c r="BF235" s="335"/>
      <c r="BG235" s="335"/>
      <c r="BH235" s="335"/>
      <c r="BI235" s="335"/>
      <c r="BJ235" s="335"/>
      <c r="BK235" s="335"/>
      <c r="BL235" s="335"/>
      <c r="BM235" s="335"/>
      <c r="BN235" s="335"/>
      <c r="BO235" s="335"/>
      <c r="BP235" s="335"/>
      <c r="BQ235" s="335"/>
      <c r="BR235" s="335"/>
      <c r="BS235" s="335"/>
      <c r="BT235" s="335"/>
      <c r="BU235" s="335"/>
      <c r="BV235" s="335"/>
      <c r="BW235" s="335"/>
      <c r="BX235" s="335"/>
      <c r="BY235" s="335"/>
      <c r="BZ235" s="335"/>
      <c r="CA235" s="335"/>
      <c r="CB235" s="335"/>
      <c r="CC235" s="335"/>
      <c r="CD235" s="335"/>
      <c r="CE235" s="335"/>
      <c r="CF235" s="335"/>
    </row>
    <row r="236" spans="1:84" s="436" customFormat="1" ht="71.25" customHeight="1">
      <c r="A236" s="969"/>
      <c r="B236" s="988"/>
      <c r="C236" s="988"/>
      <c r="D236" s="988"/>
      <c r="E236" s="988"/>
      <c r="F236" s="988"/>
      <c r="G236" s="988"/>
      <c r="H236" s="988"/>
      <c r="I236" s="969"/>
      <c r="J236" s="974"/>
      <c r="K236" s="988"/>
      <c r="L236" s="988"/>
      <c r="M236" s="563" t="s">
        <v>583</v>
      </c>
      <c r="N236" s="750" t="s">
        <v>243</v>
      </c>
      <c r="O236" s="751">
        <v>1</v>
      </c>
      <c r="P236" s="752">
        <v>120000</v>
      </c>
      <c r="Q236" s="752"/>
      <c r="R236" s="753"/>
      <c r="S236" s="754"/>
      <c r="T236" s="755">
        <f>ROUND(O236*P236,0)</f>
        <v>120000</v>
      </c>
      <c r="U236" s="566">
        <v>0</v>
      </c>
      <c r="V236" s="566">
        <v>0</v>
      </c>
      <c r="W236" s="566">
        <v>0</v>
      </c>
      <c r="X236" s="566">
        <v>0</v>
      </c>
      <c r="Y236" s="566">
        <v>120000</v>
      </c>
      <c r="Z236" s="566">
        <v>120000</v>
      </c>
      <c r="AA236" s="335"/>
      <c r="AB236" s="335"/>
      <c r="AC236" s="335"/>
      <c r="AD236" s="335"/>
      <c r="AE236" s="335"/>
      <c r="AF236" s="335"/>
      <c r="AG236" s="335"/>
      <c r="AH236" s="335"/>
      <c r="AI236" s="335"/>
      <c r="AJ236" s="335"/>
      <c r="AK236" s="335"/>
      <c r="AL236" s="335"/>
      <c r="AM236" s="335"/>
      <c r="AN236" s="335"/>
      <c r="AO236" s="335"/>
      <c r="AP236" s="335"/>
      <c r="AQ236" s="335"/>
      <c r="AR236" s="335"/>
      <c r="AS236" s="335"/>
      <c r="AT236" s="335"/>
      <c r="AU236" s="335"/>
      <c r="AV236" s="335"/>
      <c r="AW236" s="335"/>
      <c r="AX236" s="335"/>
      <c r="AY236" s="335"/>
      <c r="AZ236" s="335"/>
      <c r="BA236" s="335"/>
      <c r="BB236" s="335"/>
      <c r="BC236" s="335"/>
      <c r="BD236" s="335"/>
      <c r="BE236" s="335"/>
      <c r="BF236" s="335"/>
      <c r="BG236" s="335"/>
      <c r="BH236" s="335"/>
      <c r="BI236" s="335"/>
      <c r="BJ236" s="335"/>
      <c r="BK236" s="335"/>
      <c r="BL236" s="335"/>
      <c r="BM236" s="335"/>
      <c r="BN236" s="335"/>
      <c r="BO236" s="335"/>
      <c r="BP236" s="335"/>
      <c r="BQ236" s="335"/>
      <c r="BR236" s="335"/>
      <c r="BS236" s="335"/>
      <c r="BT236" s="335"/>
      <c r="BU236" s="335"/>
      <c r="BV236" s="335"/>
      <c r="BW236" s="335"/>
      <c r="BX236" s="335"/>
      <c r="BY236" s="335"/>
      <c r="BZ236" s="335"/>
      <c r="CA236" s="335"/>
      <c r="CB236" s="335"/>
      <c r="CC236" s="335"/>
      <c r="CD236" s="335"/>
      <c r="CE236" s="335"/>
      <c r="CF236" s="335"/>
    </row>
    <row r="237" spans="1:84" s="436" customFormat="1" ht="45">
      <c r="A237" s="1017" t="s">
        <v>76</v>
      </c>
      <c r="B237" s="1229"/>
      <c r="C237" s="1229"/>
      <c r="D237" s="1229"/>
      <c r="E237" s="1229"/>
      <c r="F237" s="1229"/>
      <c r="G237" s="1229"/>
      <c r="H237" s="1229"/>
      <c r="I237" s="1230" t="s">
        <v>558</v>
      </c>
      <c r="J237" s="1231">
        <v>2491167.2</v>
      </c>
      <c r="K237" s="1231">
        <v>4550502</v>
      </c>
      <c r="L237" s="1019" t="s">
        <v>17</v>
      </c>
      <c r="M237" s="756"/>
      <c r="N237" s="731" t="s">
        <v>356</v>
      </c>
      <c r="O237" s="757">
        <f>SUM(O238:O278)</f>
        <v>112</v>
      </c>
      <c r="P237" s="758">
        <v>167175</v>
      </c>
      <c r="Q237" s="757">
        <f aca="true" t="shared" si="15" ref="Q237:Z237">SUM(Q238:Q278)</f>
        <v>19001750</v>
      </c>
      <c r="R237" s="759">
        <f t="shared" si="15"/>
        <v>17777850</v>
      </c>
      <c r="S237" s="759">
        <f t="shared" si="15"/>
        <v>1141500</v>
      </c>
      <c r="T237" s="759">
        <f t="shared" si="15"/>
        <v>0</v>
      </c>
      <c r="U237" s="760">
        <v>4550502.000000001</v>
      </c>
      <c r="V237" s="760">
        <v>4550502.000000001</v>
      </c>
      <c r="W237" s="760">
        <v>2275251</v>
      </c>
      <c r="X237" s="760">
        <v>2275251</v>
      </c>
      <c r="Y237" s="760">
        <v>2275251</v>
      </c>
      <c r="Z237" s="760">
        <v>2275251</v>
      </c>
      <c r="AA237" s="335"/>
      <c r="AB237" s="335"/>
      <c r="AC237" s="335"/>
      <c r="AD237" s="335"/>
      <c r="AE237" s="335"/>
      <c r="AF237" s="335"/>
      <c r="AG237" s="335"/>
      <c r="AH237" s="335"/>
      <c r="AI237" s="335"/>
      <c r="AJ237" s="335"/>
      <c r="AK237" s="335"/>
      <c r="AL237" s="335"/>
      <c r="AM237" s="335"/>
      <c r="AN237" s="335"/>
      <c r="AO237" s="335"/>
      <c r="AP237" s="335"/>
      <c r="AQ237" s="335"/>
      <c r="AR237" s="335"/>
      <c r="AS237" s="335"/>
      <c r="AT237" s="335"/>
      <c r="AU237" s="335"/>
      <c r="AV237" s="335"/>
      <c r="AW237" s="335"/>
      <c r="AX237" s="335"/>
      <c r="AY237" s="335"/>
      <c r="AZ237" s="335"/>
      <c r="BA237" s="335"/>
      <c r="BB237" s="335"/>
      <c r="BC237" s="335"/>
      <c r="BD237" s="335"/>
      <c r="BE237" s="335"/>
      <c r="BF237" s="335"/>
      <c r="BG237" s="335"/>
      <c r="BH237" s="335"/>
      <c r="BI237" s="335"/>
      <c r="BJ237" s="335"/>
      <c r="BK237" s="335"/>
      <c r="BL237" s="335"/>
      <c r="BM237" s="335"/>
      <c r="BN237" s="335"/>
      <c r="BO237" s="335"/>
      <c r="BP237" s="335"/>
      <c r="BQ237" s="335"/>
      <c r="BR237" s="335"/>
      <c r="BS237" s="335"/>
      <c r="BT237" s="335"/>
      <c r="BU237" s="335"/>
      <c r="BV237" s="335"/>
      <c r="BW237" s="335"/>
      <c r="BX237" s="335"/>
      <c r="BY237" s="335"/>
      <c r="BZ237" s="335"/>
      <c r="CA237" s="335"/>
      <c r="CB237" s="335"/>
      <c r="CC237" s="335"/>
      <c r="CD237" s="335"/>
      <c r="CE237" s="335"/>
      <c r="CF237" s="335"/>
    </row>
    <row r="238" spans="1:84" s="436" customFormat="1" ht="81.75" customHeight="1">
      <c r="A238" s="1017"/>
      <c r="B238" s="1229"/>
      <c r="C238" s="1229"/>
      <c r="D238" s="1229"/>
      <c r="E238" s="1229"/>
      <c r="F238" s="1229"/>
      <c r="G238" s="1229"/>
      <c r="H238" s="1229"/>
      <c r="I238" s="1230"/>
      <c r="J238" s="1231"/>
      <c r="K238" s="1231"/>
      <c r="L238" s="1019"/>
      <c r="M238" s="563" t="s">
        <v>502</v>
      </c>
      <c r="N238" s="761" t="s">
        <v>243</v>
      </c>
      <c r="O238" s="762">
        <v>1</v>
      </c>
      <c r="P238" s="762">
        <v>324750</v>
      </c>
      <c r="Q238" s="762">
        <v>324750</v>
      </c>
      <c r="R238" s="763">
        <f>ROUND(O238*P238,0)</f>
        <v>324750</v>
      </c>
      <c r="S238" s="759"/>
      <c r="T238" s="759"/>
      <c r="U238" s="757">
        <v>650000</v>
      </c>
      <c r="V238" s="757">
        <v>650000</v>
      </c>
      <c r="W238" s="566">
        <v>0</v>
      </c>
      <c r="X238" s="566">
        <v>0</v>
      </c>
      <c r="Y238" s="566">
        <v>0</v>
      </c>
      <c r="Z238" s="566">
        <v>0</v>
      </c>
      <c r="AA238" s="335"/>
      <c r="AB238" s="335"/>
      <c r="AC238" s="335"/>
      <c r="AD238" s="335"/>
      <c r="AE238" s="335"/>
      <c r="AF238" s="335"/>
      <c r="AG238" s="335"/>
      <c r="AH238" s="335"/>
      <c r="AI238" s="335"/>
      <c r="AJ238" s="335"/>
      <c r="AK238" s="335"/>
      <c r="AL238" s="335"/>
      <c r="AM238" s="335"/>
      <c r="AN238" s="335"/>
      <c r="AO238" s="335"/>
      <c r="AP238" s="335"/>
      <c r="AQ238" s="335"/>
      <c r="AR238" s="335"/>
      <c r="AS238" s="335"/>
      <c r="AT238" s="335"/>
      <c r="AU238" s="335"/>
      <c r="AV238" s="335"/>
      <c r="AW238" s="335"/>
      <c r="AX238" s="335"/>
      <c r="AY238" s="335"/>
      <c r="AZ238" s="335"/>
      <c r="BA238" s="335"/>
      <c r="BB238" s="335"/>
      <c r="BC238" s="335"/>
      <c r="BD238" s="335"/>
      <c r="BE238" s="335"/>
      <c r="BF238" s="335"/>
      <c r="BG238" s="335"/>
      <c r="BH238" s="335"/>
      <c r="BI238" s="335"/>
      <c r="BJ238" s="335"/>
      <c r="BK238" s="335"/>
      <c r="BL238" s="335"/>
      <c r="BM238" s="335"/>
      <c r="BN238" s="335"/>
      <c r="BO238" s="335"/>
      <c r="BP238" s="335"/>
      <c r="BQ238" s="335"/>
      <c r="BR238" s="335"/>
      <c r="BS238" s="335"/>
      <c r="BT238" s="335"/>
      <c r="BU238" s="335"/>
      <c r="BV238" s="335"/>
      <c r="BW238" s="335"/>
      <c r="BX238" s="335"/>
      <c r="BY238" s="335"/>
      <c r="BZ238" s="335"/>
      <c r="CA238" s="335"/>
      <c r="CB238" s="335"/>
      <c r="CC238" s="335"/>
      <c r="CD238" s="335"/>
      <c r="CE238" s="335"/>
      <c r="CF238" s="335"/>
    </row>
    <row r="239" spans="1:84" s="436" customFormat="1" ht="47.25" customHeight="1">
      <c r="A239" s="1017"/>
      <c r="B239" s="1229"/>
      <c r="C239" s="1229"/>
      <c r="D239" s="1229"/>
      <c r="E239" s="1229"/>
      <c r="F239" s="1229"/>
      <c r="G239" s="1229"/>
      <c r="H239" s="1229"/>
      <c r="I239" s="1230"/>
      <c r="J239" s="988"/>
      <c r="K239" s="988"/>
      <c r="L239" s="1019"/>
      <c r="M239" s="563" t="s">
        <v>503</v>
      </c>
      <c r="N239" s="761" t="s">
        <v>243</v>
      </c>
      <c r="O239" s="762">
        <v>20</v>
      </c>
      <c r="P239" s="762">
        <v>17280</v>
      </c>
      <c r="Q239" s="762">
        <f>ROUND(O239*P239,0)</f>
        <v>345600</v>
      </c>
      <c r="R239" s="763">
        <v>259200</v>
      </c>
      <c r="S239" s="759"/>
      <c r="T239" s="759"/>
      <c r="U239" s="757">
        <v>129200</v>
      </c>
      <c r="V239" s="757">
        <v>129200</v>
      </c>
      <c r="W239" s="566">
        <v>0</v>
      </c>
      <c r="X239" s="566">
        <v>0</v>
      </c>
      <c r="Y239" s="566">
        <v>0</v>
      </c>
      <c r="Z239" s="566">
        <v>0</v>
      </c>
      <c r="AA239" s="335"/>
      <c r="AB239" s="335"/>
      <c r="AC239" s="335"/>
      <c r="AD239" s="335"/>
      <c r="AE239" s="335"/>
      <c r="AF239" s="335"/>
      <c r="AG239" s="335"/>
      <c r="AH239" s="335"/>
      <c r="AI239" s="335"/>
      <c r="AJ239" s="335"/>
      <c r="AK239" s="335"/>
      <c r="AL239" s="335"/>
      <c r="AM239" s="335"/>
      <c r="AN239" s="335"/>
      <c r="AO239" s="335"/>
      <c r="AP239" s="335"/>
      <c r="AQ239" s="335"/>
      <c r="AR239" s="335"/>
      <c r="AS239" s="335"/>
      <c r="AT239" s="335"/>
      <c r="AU239" s="335"/>
      <c r="AV239" s="335"/>
      <c r="AW239" s="335"/>
      <c r="AX239" s="335"/>
      <c r="AY239" s="335"/>
      <c r="AZ239" s="335"/>
      <c r="BA239" s="335"/>
      <c r="BB239" s="335"/>
      <c r="BC239" s="335"/>
      <c r="BD239" s="335"/>
      <c r="BE239" s="335"/>
      <c r="BF239" s="335"/>
      <c r="BG239" s="335"/>
      <c r="BH239" s="335"/>
      <c r="BI239" s="335"/>
      <c r="BJ239" s="335"/>
      <c r="BK239" s="335"/>
      <c r="BL239" s="335"/>
      <c r="BM239" s="335"/>
      <c r="BN239" s="335"/>
      <c r="BO239" s="335"/>
      <c r="BP239" s="335"/>
      <c r="BQ239" s="335"/>
      <c r="BR239" s="335"/>
      <c r="BS239" s="335"/>
      <c r="BT239" s="335"/>
      <c r="BU239" s="335"/>
      <c r="BV239" s="335"/>
      <c r="BW239" s="335"/>
      <c r="BX239" s="335"/>
      <c r="BY239" s="335"/>
      <c r="BZ239" s="335"/>
      <c r="CA239" s="335"/>
      <c r="CB239" s="335"/>
      <c r="CC239" s="335"/>
      <c r="CD239" s="335"/>
      <c r="CE239" s="335"/>
      <c r="CF239" s="335"/>
    </row>
    <row r="240" spans="1:84" s="436" customFormat="1" ht="30" customHeight="1">
      <c r="A240" s="1017"/>
      <c r="B240" s="1229"/>
      <c r="C240" s="1229"/>
      <c r="D240" s="1229"/>
      <c r="E240" s="1229"/>
      <c r="F240" s="1229"/>
      <c r="G240" s="1229"/>
      <c r="H240" s="1229"/>
      <c r="I240" s="1230"/>
      <c r="J240" s="988"/>
      <c r="K240" s="988"/>
      <c r="L240" s="1019"/>
      <c r="M240" s="563" t="s">
        <v>504</v>
      </c>
      <c r="N240" s="761"/>
      <c r="O240" s="762">
        <v>7</v>
      </c>
      <c r="P240" s="762">
        <v>55000</v>
      </c>
      <c r="Q240" s="762">
        <f aca="true" t="shared" si="16" ref="Q240:Q261">ROUND(O240*P240,0)</f>
        <v>385000</v>
      </c>
      <c r="R240" s="763">
        <f aca="true" t="shared" si="17" ref="R240:R261">ROUND(O240*P240,0)</f>
        <v>385000</v>
      </c>
      <c r="S240" s="759"/>
      <c r="T240" s="759"/>
      <c r="U240" s="757">
        <v>45600</v>
      </c>
      <c r="V240" s="757">
        <v>45600</v>
      </c>
      <c r="W240" s="566">
        <v>385000</v>
      </c>
      <c r="X240" s="566">
        <v>385000</v>
      </c>
      <c r="Y240" s="566">
        <v>385000</v>
      </c>
      <c r="Z240" s="566">
        <v>385000</v>
      </c>
      <c r="AA240" s="335"/>
      <c r="AB240" s="335"/>
      <c r="AC240" s="335"/>
      <c r="AD240" s="335"/>
      <c r="AE240" s="335"/>
      <c r="AF240" s="335"/>
      <c r="AG240" s="335"/>
      <c r="AH240" s="335"/>
      <c r="AI240" s="335"/>
      <c r="AJ240" s="335"/>
      <c r="AK240" s="335"/>
      <c r="AL240" s="335"/>
      <c r="AM240" s="335"/>
      <c r="AN240" s="335"/>
      <c r="AO240" s="335"/>
      <c r="AP240" s="335"/>
      <c r="AQ240" s="335"/>
      <c r="AR240" s="335"/>
      <c r="AS240" s="335"/>
      <c r="AT240" s="335"/>
      <c r="AU240" s="335"/>
      <c r="AV240" s="335"/>
      <c r="AW240" s="335"/>
      <c r="AX240" s="335"/>
      <c r="AY240" s="335"/>
      <c r="AZ240" s="335"/>
      <c r="BA240" s="335"/>
      <c r="BB240" s="335"/>
      <c r="BC240" s="335"/>
      <c r="BD240" s="335"/>
      <c r="BE240" s="335"/>
      <c r="BF240" s="335"/>
      <c r="BG240" s="335"/>
      <c r="BH240" s="335"/>
      <c r="BI240" s="335"/>
      <c r="BJ240" s="335"/>
      <c r="BK240" s="335"/>
      <c r="BL240" s="335"/>
      <c r="BM240" s="335"/>
      <c r="BN240" s="335"/>
      <c r="BO240" s="335"/>
      <c r="BP240" s="335"/>
      <c r="BQ240" s="335"/>
      <c r="BR240" s="335"/>
      <c r="BS240" s="335"/>
      <c r="BT240" s="335"/>
      <c r="BU240" s="335"/>
      <c r="BV240" s="335"/>
      <c r="BW240" s="335"/>
      <c r="BX240" s="335"/>
      <c r="BY240" s="335"/>
      <c r="BZ240" s="335"/>
      <c r="CA240" s="335"/>
      <c r="CB240" s="335"/>
      <c r="CC240" s="335"/>
      <c r="CD240" s="335"/>
      <c r="CE240" s="335"/>
      <c r="CF240" s="335"/>
    </row>
    <row r="241" spans="1:84" s="436" customFormat="1" ht="69" customHeight="1">
      <c r="A241" s="1017"/>
      <c r="B241" s="1229"/>
      <c r="C241" s="1229"/>
      <c r="D241" s="1229"/>
      <c r="E241" s="1229"/>
      <c r="F241" s="1229"/>
      <c r="G241" s="1229"/>
      <c r="H241" s="1229"/>
      <c r="I241" s="1230"/>
      <c r="J241" s="988"/>
      <c r="K241" s="988"/>
      <c r="L241" s="1019"/>
      <c r="M241" s="563" t="s">
        <v>505</v>
      </c>
      <c r="N241" s="761"/>
      <c r="O241" s="762">
        <v>1</v>
      </c>
      <c r="P241" s="762">
        <v>59000</v>
      </c>
      <c r="Q241" s="762">
        <f t="shared" si="16"/>
        <v>59000</v>
      </c>
      <c r="R241" s="763">
        <f t="shared" si="17"/>
        <v>59000</v>
      </c>
      <c r="S241" s="759"/>
      <c r="T241" s="759"/>
      <c r="U241" s="757">
        <v>84800</v>
      </c>
      <c r="V241" s="757">
        <v>84800</v>
      </c>
      <c r="W241" s="566">
        <v>59000</v>
      </c>
      <c r="X241" s="566">
        <v>59000</v>
      </c>
      <c r="Y241" s="566">
        <v>59000</v>
      </c>
      <c r="Z241" s="566">
        <v>59000</v>
      </c>
      <c r="AA241" s="335"/>
      <c r="AB241" s="335"/>
      <c r="AC241" s="335"/>
      <c r="AD241" s="335"/>
      <c r="AE241" s="335"/>
      <c r="AF241" s="335"/>
      <c r="AG241" s="335"/>
      <c r="AH241" s="335"/>
      <c r="AI241" s="335"/>
      <c r="AJ241" s="335"/>
      <c r="AK241" s="335"/>
      <c r="AL241" s="335"/>
      <c r="AM241" s="335"/>
      <c r="AN241" s="335"/>
      <c r="AO241" s="335"/>
      <c r="AP241" s="335"/>
      <c r="AQ241" s="335"/>
      <c r="AR241" s="335"/>
      <c r="AS241" s="335"/>
      <c r="AT241" s="335"/>
      <c r="AU241" s="335"/>
      <c r="AV241" s="335"/>
      <c r="AW241" s="335"/>
      <c r="AX241" s="335"/>
      <c r="AY241" s="335"/>
      <c r="AZ241" s="335"/>
      <c r="BA241" s="335"/>
      <c r="BB241" s="335"/>
      <c r="BC241" s="335"/>
      <c r="BD241" s="335"/>
      <c r="BE241" s="335"/>
      <c r="BF241" s="335"/>
      <c r="BG241" s="335"/>
      <c r="BH241" s="335"/>
      <c r="BI241" s="335"/>
      <c r="BJ241" s="335"/>
      <c r="BK241" s="335"/>
      <c r="BL241" s="335"/>
      <c r="BM241" s="335"/>
      <c r="BN241" s="335"/>
      <c r="BO241" s="335"/>
      <c r="BP241" s="335"/>
      <c r="BQ241" s="335"/>
      <c r="BR241" s="335"/>
      <c r="BS241" s="335"/>
      <c r="BT241" s="335"/>
      <c r="BU241" s="335"/>
      <c r="BV241" s="335"/>
      <c r="BW241" s="335"/>
      <c r="BX241" s="335"/>
      <c r="BY241" s="335"/>
      <c r="BZ241" s="335"/>
      <c r="CA241" s="335"/>
      <c r="CB241" s="335"/>
      <c r="CC241" s="335"/>
      <c r="CD241" s="335"/>
      <c r="CE241" s="335"/>
      <c r="CF241" s="335"/>
    </row>
    <row r="242" spans="1:84" s="436" customFormat="1" ht="64.5" customHeight="1">
      <c r="A242" s="1017"/>
      <c r="B242" s="1229"/>
      <c r="C242" s="1229"/>
      <c r="D242" s="1229"/>
      <c r="E242" s="1229"/>
      <c r="F242" s="1229"/>
      <c r="G242" s="1229"/>
      <c r="H242" s="1229"/>
      <c r="I242" s="1230"/>
      <c r="J242" s="988"/>
      <c r="K242" s="988"/>
      <c r="L242" s="1019"/>
      <c r="M242" s="563" t="s">
        <v>506</v>
      </c>
      <c r="N242" s="761"/>
      <c r="O242" s="762">
        <v>1</v>
      </c>
      <c r="P242" s="762">
        <v>99900</v>
      </c>
      <c r="Q242" s="762">
        <f t="shared" si="16"/>
        <v>99900</v>
      </c>
      <c r="R242" s="763">
        <f t="shared" si="17"/>
        <v>99900</v>
      </c>
      <c r="S242" s="759"/>
      <c r="T242" s="759"/>
      <c r="U242" s="757">
        <v>295650</v>
      </c>
      <c r="V242" s="757">
        <v>295650</v>
      </c>
      <c r="W242" s="566">
        <v>0</v>
      </c>
      <c r="X242" s="566">
        <v>0</v>
      </c>
      <c r="Y242" s="566">
        <v>0</v>
      </c>
      <c r="Z242" s="566">
        <v>0</v>
      </c>
      <c r="AA242" s="335"/>
      <c r="AB242" s="335"/>
      <c r="AC242" s="335"/>
      <c r="AD242" s="335"/>
      <c r="AE242" s="335"/>
      <c r="AF242" s="335"/>
      <c r="AG242" s="335"/>
      <c r="AH242" s="335"/>
      <c r="AI242" s="335"/>
      <c r="AJ242" s="335"/>
      <c r="AK242" s="335"/>
      <c r="AL242" s="335"/>
      <c r="AM242" s="335"/>
      <c r="AN242" s="335"/>
      <c r="AO242" s="335"/>
      <c r="AP242" s="335"/>
      <c r="AQ242" s="335"/>
      <c r="AR242" s="335"/>
      <c r="AS242" s="335"/>
      <c r="AT242" s="335"/>
      <c r="AU242" s="335"/>
      <c r="AV242" s="335"/>
      <c r="AW242" s="335"/>
      <c r="AX242" s="335"/>
      <c r="AY242" s="335"/>
      <c r="AZ242" s="335"/>
      <c r="BA242" s="335"/>
      <c r="BB242" s="335"/>
      <c r="BC242" s="335"/>
      <c r="BD242" s="335"/>
      <c r="BE242" s="335"/>
      <c r="BF242" s="335"/>
      <c r="BG242" s="335"/>
      <c r="BH242" s="335"/>
      <c r="BI242" s="335"/>
      <c r="BJ242" s="335"/>
      <c r="BK242" s="335"/>
      <c r="BL242" s="335"/>
      <c r="BM242" s="335"/>
      <c r="BN242" s="335"/>
      <c r="BO242" s="335"/>
      <c r="BP242" s="335"/>
      <c r="BQ242" s="335"/>
      <c r="BR242" s="335"/>
      <c r="BS242" s="335"/>
      <c r="BT242" s="335"/>
      <c r="BU242" s="335"/>
      <c r="BV242" s="335"/>
      <c r="BW242" s="335"/>
      <c r="BX242" s="335"/>
      <c r="BY242" s="335"/>
      <c r="BZ242" s="335"/>
      <c r="CA242" s="335"/>
      <c r="CB242" s="335"/>
      <c r="CC242" s="335"/>
      <c r="CD242" s="335"/>
      <c r="CE242" s="335"/>
      <c r="CF242" s="335"/>
    </row>
    <row r="243" spans="1:84" s="436" customFormat="1" ht="65.25" customHeight="1">
      <c r="A243" s="1017"/>
      <c r="B243" s="1229"/>
      <c r="C243" s="1229"/>
      <c r="D243" s="1229"/>
      <c r="E243" s="1229"/>
      <c r="F243" s="1229"/>
      <c r="G243" s="1229"/>
      <c r="H243" s="1229"/>
      <c r="I243" s="1230"/>
      <c r="J243" s="988"/>
      <c r="K243" s="988"/>
      <c r="L243" s="1019"/>
      <c r="M243" s="563" t="s">
        <v>507</v>
      </c>
      <c r="N243" s="761"/>
      <c r="O243" s="762">
        <v>1</v>
      </c>
      <c r="P243" s="762">
        <v>150000</v>
      </c>
      <c r="Q243" s="762">
        <f t="shared" si="16"/>
        <v>150000</v>
      </c>
      <c r="R243" s="763">
        <f t="shared" si="17"/>
        <v>150000</v>
      </c>
      <c r="S243" s="759"/>
      <c r="T243" s="759"/>
      <c r="U243" s="757">
        <v>380733.32</v>
      </c>
      <c r="V243" s="757">
        <v>380733.32</v>
      </c>
      <c r="W243" s="566">
        <v>0</v>
      </c>
      <c r="X243" s="566">
        <v>0</v>
      </c>
      <c r="Y243" s="566">
        <v>0</v>
      </c>
      <c r="Z243" s="566">
        <v>0</v>
      </c>
      <c r="AA243" s="335"/>
      <c r="AB243" s="335"/>
      <c r="AC243" s="335"/>
      <c r="AD243" s="335"/>
      <c r="AE243" s="335"/>
      <c r="AF243" s="335"/>
      <c r="AG243" s="335"/>
      <c r="AH243" s="335"/>
      <c r="AI243" s="335"/>
      <c r="AJ243" s="335"/>
      <c r="AK243" s="335"/>
      <c r="AL243" s="335"/>
      <c r="AM243" s="335"/>
      <c r="AN243" s="335"/>
      <c r="AO243" s="335"/>
      <c r="AP243" s="335"/>
      <c r="AQ243" s="335"/>
      <c r="AR243" s="335"/>
      <c r="AS243" s="335"/>
      <c r="AT243" s="335"/>
      <c r="AU243" s="335"/>
      <c r="AV243" s="335"/>
      <c r="AW243" s="335"/>
      <c r="AX243" s="335"/>
      <c r="AY243" s="335"/>
      <c r="AZ243" s="335"/>
      <c r="BA243" s="335"/>
      <c r="BB243" s="335"/>
      <c r="BC243" s="335"/>
      <c r="BD243" s="335"/>
      <c r="BE243" s="335"/>
      <c r="BF243" s="335"/>
      <c r="BG243" s="335"/>
      <c r="BH243" s="335"/>
      <c r="BI243" s="335"/>
      <c r="BJ243" s="335"/>
      <c r="BK243" s="335"/>
      <c r="BL243" s="335"/>
      <c r="BM243" s="335"/>
      <c r="BN243" s="335"/>
      <c r="BO243" s="335"/>
      <c r="BP243" s="335"/>
      <c r="BQ243" s="335"/>
      <c r="BR243" s="335"/>
      <c r="BS243" s="335"/>
      <c r="BT243" s="335"/>
      <c r="BU243" s="335"/>
      <c r="BV243" s="335"/>
      <c r="BW243" s="335"/>
      <c r="BX243" s="335"/>
      <c r="BY243" s="335"/>
      <c r="BZ243" s="335"/>
      <c r="CA243" s="335"/>
      <c r="CB243" s="335"/>
      <c r="CC243" s="335"/>
      <c r="CD243" s="335"/>
      <c r="CE243" s="335"/>
      <c r="CF243" s="335"/>
    </row>
    <row r="244" spans="1:84" s="436" customFormat="1" ht="44.25" customHeight="1">
      <c r="A244" s="1017"/>
      <c r="B244" s="1229"/>
      <c r="C244" s="1229"/>
      <c r="D244" s="1229"/>
      <c r="E244" s="1229"/>
      <c r="F244" s="1229"/>
      <c r="G244" s="1229"/>
      <c r="H244" s="1229"/>
      <c r="I244" s="1230"/>
      <c r="J244" s="988"/>
      <c r="K244" s="988"/>
      <c r="L244" s="1019"/>
      <c r="M244" s="563" t="s">
        <v>508</v>
      </c>
      <c r="N244" s="761"/>
      <c r="O244" s="762">
        <v>1</v>
      </c>
      <c r="P244" s="762">
        <v>120000</v>
      </c>
      <c r="Q244" s="762">
        <f t="shared" si="16"/>
        <v>120000</v>
      </c>
      <c r="R244" s="763">
        <f t="shared" si="17"/>
        <v>120000</v>
      </c>
      <c r="S244" s="759"/>
      <c r="T244" s="759"/>
      <c r="U244" s="757">
        <v>39000</v>
      </c>
      <c r="V244" s="757">
        <v>39000</v>
      </c>
      <c r="W244" s="566">
        <v>0</v>
      </c>
      <c r="X244" s="566">
        <v>0</v>
      </c>
      <c r="Y244" s="566">
        <v>0</v>
      </c>
      <c r="Z244" s="566">
        <v>0</v>
      </c>
      <c r="AA244" s="335"/>
      <c r="AB244" s="335"/>
      <c r="AC244" s="335"/>
      <c r="AD244" s="335"/>
      <c r="AE244" s="335"/>
      <c r="AF244" s="335"/>
      <c r="AG244" s="335"/>
      <c r="AH244" s="335"/>
      <c r="AI244" s="335"/>
      <c r="AJ244" s="335"/>
      <c r="AK244" s="335"/>
      <c r="AL244" s="335"/>
      <c r="AM244" s="335"/>
      <c r="AN244" s="335"/>
      <c r="AO244" s="335"/>
      <c r="AP244" s="335"/>
      <c r="AQ244" s="335"/>
      <c r="AR244" s="335"/>
      <c r="AS244" s="335"/>
      <c r="AT244" s="335"/>
      <c r="AU244" s="335"/>
      <c r="AV244" s="335"/>
      <c r="AW244" s="335"/>
      <c r="AX244" s="335"/>
      <c r="AY244" s="335"/>
      <c r="AZ244" s="335"/>
      <c r="BA244" s="335"/>
      <c r="BB244" s="335"/>
      <c r="BC244" s="335"/>
      <c r="BD244" s="335"/>
      <c r="BE244" s="335"/>
      <c r="BF244" s="335"/>
      <c r="BG244" s="335"/>
      <c r="BH244" s="335"/>
      <c r="BI244" s="335"/>
      <c r="BJ244" s="335"/>
      <c r="BK244" s="335"/>
      <c r="BL244" s="335"/>
      <c r="BM244" s="335"/>
      <c r="BN244" s="335"/>
      <c r="BO244" s="335"/>
      <c r="BP244" s="335"/>
      <c r="BQ244" s="335"/>
      <c r="BR244" s="335"/>
      <c r="BS244" s="335"/>
      <c r="BT244" s="335"/>
      <c r="BU244" s="335"/>
      <c r="BV244" s="335"/>
      <c r="BW244" s="335"/>
      <c r="BX244" s="335"/>
      <c r="BY244" s="335"/>
      <c r="BZ244" s="335"/>
      <c r="CA244" s="335"/>
      <c r="CB244" s="335"/>
      <c r="CC244" s="335"/>
      <c r="CD244" s="335"/>
      <c r="CE244" s="335"/>
      <c r="CF244" s="335"/>
    </row>
    <row r="245" spans="1:84" s="436" customFormat="1" ht="48" customHeight="1">
      <c r="A245" s="1017"/>
      <c r="B245" s="1229"/>
      <c r="C245" s="1229"/>
      <c r="D245" s="1229"/>
      <c r="E245" s="1229"/>
      <c r="F245" s="1229"/>
      <c r="G245" s="1229"/>
      <c r="H245" s="1229"/>
      <c r="I245" s="1230"/>
      <c r="J245" s="988"/>
      <c r="K245" s="988"/>
      <c r="L245" s="1019"/>
      <c r="M245" s="563" t="s">
        <v>933</v>
      </c>
      <c r="N245" s="761"/>
      <c r="O245" s="762">
        <v>2</v>
      </c>
      <c r="P245" s="762">
        <v>3000</v>
      </c>
      <c r="Q245" s="762">
        <f t="shared" si="16"/>
        <v>6000</v>
      </c>
      <c r="R245" s="763">
        <f t="shared" si="17"/>
        <v>6000</v>
      </c>
      <c r="S245" s="759"/>
      <c r="T245" s="759"/>
      <c r="U245" s="757">
        <v>39187.5</v>
      </c>
      <c r="V245" s="757">
        <v>39187.5</v>
      </c>
      <c r="W245" s="566">
        <v>0</v>
      </c>
      <c r="X245" s="566">
        <v>0</v>
      </c>
      <c r="Y245" s="566">
        <v>0</v>
      </c>
      <c r="Z245" s="566">
        <v>0</v>
      </c>
      <c r="AA245" s="335"/>
      <c r="AB245" s="335"/>
      <c r="AC245" s="335"/>
      <c r="AD245" s="335"/>
      <c r="AE245" s="335"/>
      <c r="AF245" s="335"/>
      <c r="AG245" s="335"/>
      <c r="AH245" s="335"/>
      <c r="AI245" s="335"/>
      <c r="AJ245" s="335"/>
      <c r="AK245" s="335"/>
      <c r="AL245" s="335"/>
      <c r="AM245" s="335"/>
      <c r="AN245" s="335"/>
      <c r="AO245" s="335"/>
      <c r="AP245" s="335"/>
      <c r="AQ245" s="335"/>
      <c r="AR245" s="335"/>
      <c r="AS245" s="335"/>
      <c r="AT245" s="335"/>
      <c r="AU245" s="335"/>
      <c r="AV245" s="335"/>
      <c r="AW245" s="335"/>
      <c r="AX245" s="335"/>
      <c r="AY245" s="335"/>
      <c r="AZ245" s="335"/>
      <c r="BA245" s="335"/>
      <c r="BB245" s="335"/>
      <c r="BC245" s="335"/>
      <c r="BD245" s="335"/>
      <c r="BE245" s="335"/>
      <c r="BF245" s="335"/>
      <c r="BG245" s="335"/>
      <c r="BH245" s="335"/>
      <c r="BI245" s="335"/>
      <c r="BJ245" s="335"/>
      <c r="BK245" s="335"/>
      <c r="BL245" s="335"/>
      <c r="BM245" s="335"/>
      <c r="BN245" s="335"/>
      <c r="BO245" s="335"/>
      <c r="BP245" s="335"/>
      <c r="BQ245" s="335"/>
      <c r="BR245" s="335"/>
      <c r="BS245" s="335"/>
      <c r="BT245" s="335"/>
      <c r="BU245" s="335"/>
      <c r="BV245" s="335"/>
      <c r="BW245" s="335"/>
      <c r="BX245" s="335"/>
      <c r="BY245" s="335"/>
      <c r="BZ245" s="335"/>
      <c r="CA245" s="335"/>
      <c r="CB245" s="335"/>
      <c r="CC245" s="335"/>
      <c r="CD245" s="335"/>
      <c r="CE245" s="335"/>
      <c r="CF245" s="335"/>
    </row>
    <row r="246" spans="1:84" s="436" customFormat="1" ht="65.25" customHeight="1">
      <c r="A246" s="1017"/>
      <c r="B246" s="1229"/>
      <c r="C246" s="1229"/>
      <c r="D246" s="1229"/>
      <c r="E246" s="1229"/>
      <c r="F246" s="1229"/>
      <c r="G246" s="1229"/>
      <c r="H246" s="1229"/>
      <c r="I246" s="1230"/>
      <c r="J246" s="988"/>
      <c r="K246" s="988"/>
      <c r="L246" s="1019"/>
      <c r="M246" s="563" t="s">
        <v>509</v>
      </c>
      <c r="N246" s="761"/>
      <c r="O246" s="762">
        <v>6</v>
      </c>
      <c r="P246" s="762">
        <v>16500</v>
      </c>
      <c r="Q246" s="762">
        <f t="shared" si="16"/>
        <v>99000</v>
      </c>
      <c r="R246" s="763">
        <f t="shared" si="17"/>
        <v>99000</v>
      </c>
      <c r="S246" s="759"/>
      <c r="T246" s="759"/>
      <c r="U246" s="757">
        <v>46788.5</v>
      </c>
      <c r="V246" s="757">
        <v>46788.5</v>
      </c>
      <c r="W246" s="566">
        <v>0</v>
      </c>
      <c r="X246" s="566">
        <v>0</v>
      </c>
      <c r="Y246" s="566">
        <v>0</v>
      </c>
      <c r="Z246" s="566">
        <v>0</v>
      </c>
      <c r="AA246" s="335"/>
      <c r="AB246" s="335"/>
      <c r="AC246" s="335"/>
      <c r="AD246" s="335"/>
      <c r="AE246" s="335"/>
      <c r="AF246" s="335"/>
      <c r="AG246" s="335"/>
      <c r="AH246" s="335"/>
      <c r="AI246" s="335"/>
      <c r="AJ246" s="335"/>
      <c r="AK246" s="335"/>
      <c r="AL246" s="335"/>
      <c r="AM246" s="335"/>
      <c r="AN246" s="335"/>
      <c r="AO246" s="335"/>
      <c r="AP246" s="335"/>
      <c r="AQ246" s="335"/>
      <c r="AR246" s="335"/>
      <c r="AS246" s="335"/>
      <c r="AT246" s="335"/>
      <c r="AU246" s="335"/>
      <c r="AV246" s="335"/>
      <c r="AW246" s="335"/>
      <c r="AX246" s="335"/>
      <c r="AY246" s="335"/>
      <c r="AZ246" s="335"/>
      <c r="BA246" s="335"/>
      <c r="BB246" s="335"/>
      <c r="BC246" s="335"/>
      <c r="BD246" s="335"/>
      <c r="BE246" s="335"/>
      <c r="BF246" s="335"/>
      <c r="BG246" s="335"/>
      <c r="BH246" s="335"/>
      <c r="BI246" s="335"/>
      <c r="BJ246" s="335"/>
      <c r="BK246" s="335"/>
      <c r="BL246" s="335"/>
      <c r="BM246" s="335"/>
      <c r="BN246" s="335"/>
      <c r="BO246" s="335"/>
      <c r="BP246" s="335"/>
      <c r="BQ246" s="335"/>
      <c r="BR246" s="335"/>
      <c r="BS246" s="335"/>
      <c r="BT246" s="335"/>
      <c r="BU246" s="335"/>
      <c r="BV246" s="335"/>
      <c r="BW246" s="335"/>
      <c r="BX246" s="335"/>
      <c r="BY246" s="335"/>
      <c r="BZ246" s="335"/>
      <c r="CA246" s="335"/>
      <c r="CB246" s="335"/>
      <c r="CC246" s="335"/>
      <c r="CD246" s="335"/>
      <c r="CE246" s="335"/>
      <c r="CF246" s="335"/>
    </row>
    <row r="247" spans="1:84" s="436" customFormat="1" ht="44.25" customHeight="1">
      <c r="A247" s="1017"/>
      <c r="B247" s="1229"/>
      <c r="C247" s="1229"/>
      <c r="D247" s="1229"/>
      <c r="E247" s="1229"/>
      <c r="F247" s="1229"/>
      <c r="G247" s="1229"/>
      <c r="H247" s="1229"/>
      <c r="I247" s="1230"/>
      <c r="J247" s="988"/>
      <c r="K247" s="988"/>
      <c r="L247" s="1019"/>
      <c r="M247" s="563" t="s">
        <v>510</v>
      </c>
      <c r="N247" s="761"/>
      <c r="O247" s="762">
        <v>2</v>
      </c>
      <c r="P247" s="762">
        <v>4000</v>
      </c>
      <c r="Q247" s="762">
        <f t="shared" si="16"/>
        <v>8000</v>
      </c>
      <c r="R247" s="763">
        <f t="shared" si="17"/>
        <v>8000</v>
      </c>
      <c r="S247" s="759"/>
      <c r="T247" s="759"/>
      <c r="U247" s="757">
        <v>109333.33</v>
      </c>
      <c r="V247" s="757">
        <v>109333.33</v>
      </c>
      <c r="W247" s="566">
        <v>0</v>
      </c>
      <c r="X247" s="566">
        <v>0</v>
      </c>
      <c r="Y247" s="566">
        <v>0</v>
      </c>
      <c r="Z247" s="566">
        <v>0</v>
      </c>
      <c r="AA247" s="335"/>
      <c r="AB247" s="335"/>
      <c r="AC247" s="335"/>
      <c r="AD247" s="335"/>
      <c r="AE247" s="335"/>
      <c r="AF247" s="335"/>
      <c r="AG247" s="335"/>
      <c r="AH247" s="335"/>
      <c r="AI247" s="335"/>
      <c r="AJ247" s="335"/>
      <c r="AK247" s="335"/>
      <c r="AL247" s="335"/>
      <c r="AM247" s="335"/>
      <c r="AN247" s="335"/>
      <c r="AO247" s="335"/>
      <c r="AP247" s="335"/>
      <c r="AQ247" s="335"/>
      <c r="AR247" s="335"/>
      <c r="AS247" s="335"/>
      <c r="AT247" s="335"/>
      <c r="AU247" s="335"/>
      <c r="AV247" s="335"/>
      <c r="AW247" s="335"/>
      <c r="AX247" s="335"/>
      <c r="AY247" s="335"/>
      <c r="AZ247" s="335"/>
      <c r="BA247" s="335"/>
      <c r="BB247" s="335"/>
      <c r="BC247" s="335"/>
      <c r="BD247" s="335"/>
      <c r="BE247" s="335"/>
      <c r="BF247" s="335"/>
      <c r="BG247" s="335"/>
      <c r="BH247" s="335"/>
      <c r="BI247" s="335"/>
      <c r="BJ247" s="335"/>
      <c r="BK247" s="335"/>
      <c r="BL247" s="335"/>
      <c r="BM247" s="335"/>
      <c r="BN247" s="335"/>
      <c r="BO247" s="335"/>
      <c r="BP247" s="335"/>
      <c r="BQ247" s="335"/>
      <c r="BR247" s="335"/>
      <c r="BS247" s="335"/>
      <c r="BT247" s="335"/>
      <c r="BU247" s="335"/>
      <c r="BV247" s="335"/>
      <c r="BW247" s="335"/>
      <c r="BX247" s="335"/>
      <c r="BY247" s="335"/>
      <c r="BZ247" s="335"/>
      <c r="CA247" s="335"/>
      <c r="CB247" s="335"/>
      <c r="CC247" s="335"/>
      <c r="CD247" s="335"/>
      <c r="CE247" s="335"/>
      <c r="CF247" s="335"/>
    </row>
    <row r="248" spans="1:84" s="436" customFormat="1" ht="66" customHeight="1">
      <c r="A248" s="1017"/>
      <c r="B248" s="1229"/>
      <c r="C248" s="1229"/>
      <c r="D248" s="1229"/>
      <c r="E248" s="1229"/>
      <c r="F248" s="1229"/>
      <c r="G248" s="1229"/>
      <c r="H248" s="1229"/>
      <c r="I248" s="1230"/>
      <c r="J248" s="988"/>
      <c r="K248" s="988"/>
      <c r="L248" s="1019"/>
      <c r="M248" s="563" t="s">
        <v>511</v>
      </c>
      <c r="N248" s="761"/>
      <c r="O248" s="762">
        <v>1</v>
      </c>
      <c r="P248" s="762">
        <v>13000</v>
      </c>
      <c r="Q248" s="762">
        <f t="shared" si="16"/>
        <v>13000</v>
      </c>
      <c r="R248" s="763">
        <f t="shared" si="17"/>
        <v>13000</v>
      </c>
      <c r="S248" s="759"/>
      <c r="T248" s="759"/>
      <c r="U248" s="757">
        <v>300433.33</v>
      </c>
      <c r="V248" s="757">
        <v>300433.33</v>
      </c>
      <c r="W248" s="566">
        <v>0</v>
      </c>
      <c r="X248" s="566">
        <v>0</v>
      </c>
      <c r="Y248" s="566">
        <v>0</v>
      </c>
      <c r="Z248" s="566">
        <v>0</v>
      </c>
      <c r="AA248" s="335"/>
      <c r="AB248" s="335"/>
      <c r="AC248" s="335"/>
      <c r="AD248" s="335"/>
      <c r="AE248" s="335"/>
      <c r="AF248" s="335"/>
      <c r="AG248" s="335"/>
      <c r="AH248" s="335"/>
      <c r="AI248" s="335"/>
      <c r="AJ248" s="335"/>
      <c r="AK248" s="335"/>
      <c r="AL248" s="335"/>
      <c r="AM248" s="335"/>
      <c r="AN248" s="335"/>
      <c r="AO248" s="335"/>
      <c r="AP248" s="335"/>
      <c r="AQ248" s="335"/>
      <c r="AR248" s="335"/>
      <c r="AS248" s="335"/>
      <c r="AT248" s="335"/>
      <c r="AU248" s="335"/>
      <c r="AV248" s="335"/>
      <c r="AW248" s="335"/>
      <c r="AX248" s="335"/>
      <c r="AY248" s="335"/>
      <c r="AZ248" s="335"/>
      <c r="BA248" s="335"/>
      <c r="BB248" s="335"/>
      <c r="BC248" s="335"/>
      <c r="BD248" s="335"/>
      <c r="BE248" s="335"/>
      <c r="BF248" s="335"/>
      <c r="BG248" s="335"/>
      <c r="BH248" s="335"/>
      <c r="BI248" s="335"/>
      <c r="BJ248" s="335"/>
      <c r="BK248" s="335"/>
      <c r="BL248" s="335"/>
      <c r="BM248" s="335"/>
      <c r="BN248" s="335"/>
      <c r="BO248" s="335"/>
      <c r="BP248" s="335"/>
      <c r="BQ248" s="335"/>
      <c r="BR248" s="335"/>
      <c r="BS248" s="335"/>
      <c r="BT248" s="335"/>
      <c r="BU248" s="335"/>
      <c r="BV248" s="335"/>
      <c r="BW248" s="335"/>
      <c r="BX248" s="335"/>
      <c r="BY248" s="335"/>
      <c r="BZ248" s="335"/>
      <c r="CA248" s="335"/>
      <c r="CB248" s="335"/>
      <c r="CC248" s="335"/>
      <c r="CD248" s="335"/>
      <c r="CE248" s="335"/>
      <c r="CF248" s="335"/>
    </row>
    <row r="249" spans="1:84" s="436" customFormat="1" ht="109.5" customHeight="1">
      <c r="A249" s="1017"/>
      <c r="B249" s="1229"/>
      <c r="C249" s="1229"/>
      <c r="D249" s="1229"/>
      <c r="E249" s="1229"/>
      <c r="F249" s="1229"/>
      <c r="G249" s="1229"/>
      <c r="H249" s="1229"/>
      <c r="I249" s="1230"/>
      <c r="J249" s="988"/>
      <c r="K249" s="988"/>
      <c r="L249" s="1019"/>
      <c r="M249" s="563" t="s">
        <v>934</v>
      </c>
      <c r="N249" s="761"/>
      <c r="O249" s="762">
        <v>4</v>
      </c>
      <c r="P249" s="762">
        <v>2000</v>
      </c>
      <c r="Q249" s="762">
        <f t="shared" si="16"/>
        <v>8000</v>
      </c>
      <c r="R249" s="763">
        <f t="shared" si="17"/>
        <v>8000</v>
      </c>
      <c r="S249" s="759"/>
      <c r="T249" s="759"/>
      <c r="U249" s="757">
        <v>302666.37</v>
      </c>
      <c r="V249" s="757">
        <v>302666.37</v>
      </c>
      <c r="W249" s="566">
        <v>0</v>
      </c>
      <c r="X249" s="566">
        <v>0</v>
      </c>
      <c r="Y249" s="566">
        <v>0</v>
      </c>
      <c r="Z249" s="566">
        <v>0</v>
      </c>
      <c r="AA249" s="335"/>
      <c r="AB249" s="335"/>
      <c r="AC249" s="335"/>
      <c r="AD249" s="335"/>
      <c r="AE249" s="335"/>
      <c r="AF249" s="335"/>
      <c r="AG249" s="335"/>
      <c r="AH249" s="335"/>
      <c r="AI249" s="335"/>
      <c r="AJ249" s="335"/>
      <c r="AK249" s="335"/>
      <c r="AL249" s="335"/>
      <c r="AM249" s="335"/>
      <c r="AN249" s="335"/>
      <c r="AO249" s="335"/>
      <c r="AP249" s="335"/>
      <c r="AQ249" s="335"/>
      <c r="AR249" s="335"/>
      <c r="AS249" s="335"/>
      <c r="AT249" s="335"/>
      <c r="AU249" s="335"/>
      <c r="AV249" s="335"/>
      <c r="AW249" s="335"/>
      <c r="AX249" s="335"/>
      <c r="AY249" s="335"/>
      <c r="AZ249" s="335"/>
      <c r="BA249" s="335"/>
      <c r="BB249" s="335"/>
      <c r="BC249" s="335"/>
      <c r="BD249" s="335"/>
      <c r="BE249" s="335"/>
      <c r="BF249" s="335"/>
      <c r="BG249" s="335"/>
      <c r="BH249" s="335"/>
      <c r="BI249" s="335"/>
      <c r="BJ249" s="335"/>
      <c r="BK249" s="335"/>
      <c r="BL249" s="335"/>
      <c r="BM249" s="335"/>
      <c r="BN249" s="335"/>
      <c r="BO249" s="335"/>
      <c r="BP249" s="335"/>
      <c r="BQ249" s="335"/>
      <c r="BR249" s="335"/>
      <c r="BS249" s="335"/>
      <c r="BT249" s="335"/>
      <c r="BU249" s="335"/>
      <c r="BV249" s="335"/>
      <c r="BW249" s="335"/>
      <c r="BX249" s="335"/>
      <c r="BY249" s="335"/>
      <c r="BZ249" s="335"/>
      <c r="CA249" s="335"/>
      <c r="CB249" s="335"/>
      <c r="CC249" s="335"/>
      <c r="CD249" s="335"/>
      <c r="CE249" s="335"/>
      <c r="CF249" s="335"/>
    </row>
    <row r="250" spans="1:84" s="436" customFormat="1" ht="87.75" customHeight="1">
      <c r="A250" s="1017"/>
      <c r="B250" s="1229"/>
      <c r="C250" s="1229"/>
      <c r="D250" s="1229"/>
      <c r="E250" s="1229"/>
      <c r="F250" s="1229"/>
      <c r="G250" s="1229"/>
      <c r="H250" s="1229"/>
      <c r="I250" s="1230"/>
      <c r="J250" s="988"/>
      <c r="K250" s="988"/>
      <c r="L250" s="1019"/>
      <c r="M250" s="563" t="s">
        <v>512</v>
      </c>
      <c r="N250" s="761"/>
      <c r="O250" s="762">
        <v>4</v>
      </c>
      <c r="P250" s="762">
        <v>4000</v>
      </c>
      <c r="Q250" s="762">
        <f t="shared" si="16"/>
        <v>16000</v>
      </c>
      <c r="R250" s="763">
        <f t="shared" si="17"/>
        <v>16000</v>
      </c>
      <c r="S250" s="759"/>
      <c r="T250" s="759"/>
      <c r="U250" s="757">
        <v>65182</v>
      </c>
      <c r="V250" s="757">
        <v>65182</v>
      </c>
      <c r="W250" s="566">
        <v>0</v>
      </c>
      <c r="X250" s="566">
        <v>0</v>
      </c>
      <c r="Y250" s="566">
        <v>0</v>
      </c>
      <c r="Z250" s="566">
        <v>0</v>
      </c>
      <c r="AA250" s="335"/>
      <c r="AB250" s="335"/>
      <c r="AC250" s="335"/>
      <c r="AD250" s="335"/>
      <c r="AE250" s="335"/>
      <c r="AF250" s="335"/>
      <c r="AG250" s="335"/>
      <c r="AH250" s="335"/>
      <c r="AI250" s="335"/>
      <c r="AJ250" s="335"/>
      <c r="AK250" s="335"/>
      <c r="AL250" s="335"/>
      <c r="AM250" s="335"/>
      <c r="AN250" s="335"/>
      <c r="AO250" s="335"/>
      <c r="AP250" s="335"/>
      <c r="AQ250" s="335"/>
      <c r="AR250" s="335"/>
      <c r="AS250" s="335"/>
      <c r="AT250" s="335"/>
      <c r="AU250" s="335"/>
      <c r="AV250" s="335"/>
      <c r="AW250" s="335"/>
      <c r="AX250" s="335"/>
      <c r="AY250" s="335"/>
      <c r="AZ250" s="335"/>
      <c r="BA250" s="335"/>
      <c r="BB250" s="335"/>
      <c r="BC250" s="335"/>
      <c r="BD250" s="335"/>
      <c r="BE250" s="335"/>
      <c r="BF250" s="335"/>
      <c r="BG250" s="335"/>
      <c r="BH250" s="335"/>
      <c r="BI250" s="335"/>
      <c r="BJ250" s="335"/>
      <c r="BK250" s="335"/>
      <c r="BL250" s="335"/>
      <c r="BM250" s="335"/>
      <c r="BN250" s="335"/>
      <c r="BO250" s="335"/>
      <c r="BP250" s="335"/>
      <c r="BQ250" s="335"/>
      <c r="BR250" s="335"/>
      <c r="BS250" s="335"/>
      <c r="BT250" s="335"/>
      <c r="BU250" s="335"/>
      <c r="BV250" s="335"/>
      <c r="BW250" s="335"/>
      <c r="BX250" s="335"/>
      <c r="BY250" s="335"/>
      <c r="BZ250" s="335"/>
      <c r="CA250" s="335"/>
      <c r="CB250" s="335"/>
      <c r="CC250" s="335"/>
      <c r="CD250" s="335"/>
      <c r="CE250" s="335"/>
      <c r="CF250" s="335"/>
    </row>
    <row r="251" spans="1:84" s="436" customFormat="1" ht="177" customHeight="1">
      <c r="A251" s="1017"/>
      <c r="B251" s="1229"/>
      <c r="C251" s="1229"/>
      <c r="D251" s="1229"/>
      <c r="E251" s="1229"/>
      <c r="F251" s="1229"/>
      <c r="G251" s="1229"/>
      <c r="H251" s="1229"/>
      <c r="I251" s="1230"/>
      <c r="J251" s="988"/>
      <c r="K251" s="988"/>
      <c r="L251" s="1019"/>
      <c r="M251" s="563" t="s">
        <v>584</v>
      </c>
      <c r="N251" s="761"/>
      <c r="O251" s="762">
        <v>1</v>
      </c>
      <c r="P251" s="762">
        <v>58000</v>
      </c>
      <c r="Q251" s="762">
        <f t="shared" si="16"/>
        <v>58000</v>
      </c>
      <c r="R251" s="763">
        <f t="shared" si="17"/>
        <v>58000</v>
      </c>
      <c r="S251" s="759"/>
      <c r="T251" s="759"/>
      <c r="U251" s="757">
        <v>216600</v>
      </c>
      <c r="V251" s="757">
        <v>216600</v>
      </c>
      <c r="W251" s="566">
        <v>0</v>
      </c>
      <c r="X251" s="566">
        <v>0</v>
      </c>
      <c r="Y251" s="566">
        <v>0</v>
      </c>
      <c r="Z251" s="566">
        <v>0</v>
      </c>
      <c r="AA251" s="335"/>
      <c r="AB251" s="335"/>
      <c r="AC251" s="335"/>
      <c r="AD251" s="335"/>
      <c r="AE251" s="335"/>
      <c r="AF251" s="335"/>
      <c r="AG251" s="335"/>
      <c r="AH251" s="335"/>
      <c r="AI251" s="335"/>
      <c r="AJ251" s="335"/>
      <c r="AK251" s="335"/>
      <c r="AL251" s="335"/>
      <c r="AM251" s="335"/>
      <c r="AN251" s="335"/>
      <c r="AO251" s="335"/>
      <c r="AP251" s="335"/>
      <c r="AQ251" s="335"/>
      <c r="AR251" s="335"/>
      <c r="AS251" s="335"/>
      <c r="AT251" s="335"/>
      <c r="AU251" s="335"/>
      <c r="AV251" s="335"/>
      <c r="AW251" s="335"/>
      <c r="AX251" s="335"/>
      <c r="AY251" s="335"/>
      <c r="AZ251" s="335"/>
      <c r="BA251" s="335"/>
      <c r="BB251" s="335"/>
      <c r="BC251" s="335"/>
      <c r="BD251" s="335"/>
      <c r="BE251" s="335"/>
      <c r="BF251" s="335"/>
      <c r="BG251" s="335"/>
      <c r="BH251" s="335"/>
      <c r="BI251" s="335"/>
      <c r="BJ251" s="335"/>
      <c r="BK251" s="335"/>
      <c r="BL251" s="335"/>
      <c r="BM251" s="335"/>
      <c r="BN251" s="335"/>
      <c r="BO251" s="335"/>
      <c r="BP251" s="335"/>
      <c r="BQ251" s="335"/>
      <c r="BR251" s="335"/>
      <c r="BS251" s="335"/>
      <c r="BT251" s="335"/>
      <c r="BU251" s="335"/>
      <c r="BV251" s="335"/>
      <c r="BW251" s="335"/>
      <c r="BX251" s="335"/>
      <c r="BY251" s="335"/>
      <c r="BZ251" s="335"/>
      <c r="CA251" s="335"/>
      <c r="CB251" s="335"/>
      <c r="CC251" s="335"/>
      <c r="CD251" s="335"/>
      <c r="CE251" s="335"/>
      <c r="CF251" s="335"/>
    </row>
    <row r="252" spans="1:84" s="436" customFormat="1" ht="68.25" customHeight="1">
      <c r="A252" s="1017"/>
      <c r="B252" s="1229"/>
      <c r="C252" s="1229"/>
      <c r="D252" s="1229"/>
      <c r="E252" s="1229"/>
      <c r="F252" s="1229"/>
      <c r="G252" s="1229"/>
      <c r="H252" s="1229"/>
      <c r="I252" s="1230"/>
      <c r="J252" s="988"/>
      <c r="K252" s="988"/>
      <c r="L252" s="1019"/>
      <c r="M252" s="563" t="s">
        <v>513</v>
      </c>
      <c r="N252" s="761"/>
      <c r="O252" s="762">
        <v>1</v>
      </c>
      <c r="P252" s="762">
        <v>36500</v>
      </c>
      <c r="Q252" s="762">
        <f t="shared" si="16"/>
        <v>36500</v>
      </c>
      <c r="R252" s="763">
        <f t="shared" si="17"/>
        <v>36500</v>
      </c>
      <c r="S252" s="759"/>
      <c r="T252" s="759"/>
      <c r="U252" s="757">
        <v>180000</v>
      </c>
      <c r="V252" s="757">
        <v>180000</v>
      </c>
      <c r="W252" s="566">
        <v>0</v>
      </c>
      <c r="X252" s="566">
        <v>0</v>
      </c>
      <c r="Y252" s="566">
        <v>0</v>
      </c>
      <c r="Z252" s="566">
        <v>0</v>
      </c>
      <c r="AA252" s="335"/>
      <c r="AB252" s="335"/>
      <c r="AC252" s="335"/>
      <c r="AD252" s="335"/>
      <c r="AE252" s="335"/>
      <c r="AF252" s="335"/>
      <c r="AG252" s="335"/>
      <c r="AH252" s="335"/>
      <c r="AI252" s="335"/>
      <c r="AJ252" s="335"/>
      <c r="AK252" s="335"/>
      <c r="AL252" s="335"/>
      <c r="AM252" s="335"/>
      <c r="AN252" s="335"/>
      <c r="AO252" s="335"/>
      <c r="AP252" s="335"/>
      <c r="AQ252" s="335"/>
      <c r="AR252" s="335"/>
      <c r="AS252" s="335"/>
      <c r="AT252" s="335"/>
      <c r="AU252" s="335"/>
      <c r="AV252" s="335"/>
      <c r="AW252" s="335"/>
      <c r="AX252" s="335"/>
      <c r="AY252" s="335"/>
      <c r="AZ252" s="335"/>
      <c r="BA252" s="335"/>
      <c r="BB252" s="335"/>
      <c r="BC252" s="335"/>
      <c r="BD252" s="335"/>
      <c r="BE252" s="335"/>
      <c r="BF252" s="335"/>
      <c r="BG252" s="335"/>
      <c r="BH252" s="335"/>
      <c r="BI252" s="335"/>
      <c r="BJ252" s="335"/>
      <c r="BK252" s="335"/>
      <c r="BL252" s="335"/>
      <c r="BM252" s="335"/>
      <c r="BN252" s="335"/>
      <c r="BO252" s="335"/>
      <c r="BP252" s="335"/>
      <c r="BQ252" s="335"/>
      <c r="BR252" s="335"/>
      <c r="BS252" s="335"/>
      <c r="BT252" s="335"/>
      <c r="BU252" s="335"/>
      <c r="BV252" s="335"/>
      <c r="BW252" s="335"/>
      <c r="BX252" s="335"/>
      <c r="BY252" s="335"/>
      <c r="BZ252" s="335"/>
      <c r="CA252" s="335"/>
      <c r="CB252" s="335"/>
      <c r="CC252" s="335"/>
      <c r="CD252" s="335"/>
      <c r="CE252" s="335"/>
      <c r="CF252" s="335"/>
    </row>
    <row r="253" spans="1:84" s="436" customFormat="1" ht="43.5" customHeight="1">
      <c r="A253" s="1017"/>
      <c r="B253" s="1229"/>
      <c r="C253" s="1229"/>
      <c r="D253" s="1229"/>
      <c r="E253" s="1229"/>
      <c r="F253" s="1229"/>
      <c r="G253" s="1229"/>
      <c r="H253" s="1229"/>
      <c r="I253" s="1230"/>
      <c r="J253" s="988"/>
      <c r="K253" s="988"/>
      <c r="L253" s="1019"/>
      <c r="M253" s="563" t="s">
        <v>518</v>
      </c>
      <c r="N253" s="761"/>
      <c r="O253" s="762">
        <v>1</v>
      </c>
      <c r="P253" s="762">
        <v>9500</v>
      </c>
      <c r="Q253" s="762">
        <f t="shared" si="16"/>
        <v>9500</v>
      </c>
      <c r="R253" s="763">
        <f t="shared" si="17"/>
        <v>9500</v>
      </c>
      <c r="S253" s="759"/>
      <c r="T253" s="759"/>
      <c r="U253" s="757">
        <v>23661.72</v>
      </c>
      <c r="V253" s="757">
        <v>23661.72</v>
      </c>
      <c r="W253" s="566">
        <v>0</v>
      </c>
      <c r="X253" s="566">
        <v>0</v>
      </c>
      <c r="Y253" s="566">
        <v>0</v>
      </c>
      <c r="Z253" s="566">
        <v>0</v>
      </c>
      <c r="AA253" s="335"/>
      <c r="AB253" s="335"/>
      <c r="AC253" s="335"/>
      <c r="AD253" s="335"/>
      <c r="AE253" s="335"/>
      <c r="AF253" s="335"/>
      <c r="AG253" s="335"/>
      <c r="AH253" s="335"/>
      <c r="AI253" s="335"/>
      <c r="AJ253" s="335"/>
      <c r="AK253" s="335"/>
      <c r="AL253" s="335"/>
      <c r="AM253" s="335"/>
      <c r="AN253" s="335"/>
      <c r="AO253" s="335"/>
      <c r="AP253" s="335"/>
      <c r="AQ253" s="335"/>
      <c r="AR253" s="335"/>
      <c r="AS253" s="335"/>
      <c r="AT253" s="335"/>
      <c r="AU253" s="335"/>
      <c r="AV253" s="335"/>
      <c r="AW253" s="335"/>
      <c r="AX253" s="335"/>
      <c r="AY253" s="335"/>
      <c r="AZ253" s="335"/>
      <c r="BA253" s="335"/>
      <c r="BB253" s="335"/>
      <c r="BC253" s="335"/>
      <c r="BD253" s="335"/>
      <c r="BE253" s="335"/>
      <c r="BF253" s="335"/>
      <c r="BG253" s="335"/>
      <c r="BH253" s="335"/>
      <c r="BI253" s="335"/>
      <c r="BJ253" s="335"/>
      <c r="BK253" s="335"/>
      <c r="BL253" s="335"/>
      <c r="BM253" s="335"/>
      <c r="BN253" s="335"/>
      <c r="BO253" s="335"/>
      <c r="BP253" s="335"/>
      <c r="BQ253" s="335"/>
      <c r="BR253" s="335"/>
      <c r="BS253" s="335"/>
      <c r="BT253" s="335"/>
      <c r="BU253" s="335"/>
      <c r="BV253" s="335"/>
      <c r="BW253" s="335"/>
      <c r="BX253" s="335"/>
      <c r="BY253" s="335"/>
      <c r="BZ253" s="335"/>
      <c r="CA253" s="335"/>
      <c r="CB253" s="335"/>
      <c r="CC253" s="335"/>
      <c r="CD253" s="335"/>
      <c r="CE253" s="335"/>
      <c r="CF253" s="335"/>
    </row>
    <row r="254" spans="1:84" s="436" customFormat="1" ht="89.25" customHeight="1">
      <c r="A254" s="1017"/>
      <c r="B254" s="1229"/>
      <c r="C254" s="1229"/>
      <c r="D254" s="1229"/>
      <c r="E254" s="1229"/>
      <c r="F254" s="1229"/>
      <c r="G254" s="1229"/>
      <c r="H254" s="1229"/>
      <c r="I254" s="1230"/>
      <c r="J254" s="988"/>
      <c r="K254" s="988"/>
      <c r="L254" s="1019"/>
      <c r="M254" s="563" t="s">
        <v>517</v>
      </c>
      <c r="N254" s="761"/>
      <c r="O254" s="762">
        <v>1</v>
      </c>
      <c r="P254" s="762">
        <v>105000</v>
      </c>
      <c r="Q254" s="762">
        <f t="shared" si="16"/>
        <v>105000</v>
      </c>
      <c r="R254" s="763">
        <f t="shared" si="17"/>
        <v>105000</v>
      </c>
      <c r="S254" s="759"/>
      <c r="T254" s="759"/>
      <c r="U254" s="757">
        <v>1310250</v>
      </c>
      <c r="V254" s="757">
        <v>1310250</v>
      </c>
      <c r="W254" s="566">
        <v>0</v>
      </c>
      <c r="X254" s="566">
        <v>0</v>
      </c>
      <c r="Y254" s="566">
        <v>0</v>
      </c>
      <c r="Z254" s="566">
        <v>0</v>
      </c>
      <c r="AA254" s="335"/>
      <c r="AB254" s="335"/>
      <c r="AC254" s="335"/>
      <c r="AD254" s="335"/>
      <c r="AE254" s="335"/>
      <c r="AF254" s="335"/>
      <c r="AG254" s="335"/>
      <c r="AH254" s="335"/>
      <c r="AI254" s="335"/>
      <c r="AJ254" s="335"/>
      <c r="AK254" s="335"/>
      <c r="AL254" s="335"/>
      <c r="AM254" s="335"/>
      <c r="AN254" s="335"/>
      <c r="AO254" s="335"/>
      <c r="AP254" s="335"/>
      <c r="AQ254" s="335"/>
      <c r="AR254" s="335"/>
      <c r="AS254" s="335"/>
      <c r="AT254" s="335"/>
      <c r="AU254" s="335"/>
      <c r="AV254" s="335"/>
      <c r="AW254" s="335"/>
      <c r="AX254" s="335"/>
      <c r="AY254" s="335"/>
      <c r="AZ254" s="335"/>
      <c r="BA254" s="335"/>
      <c r="BB254" s="335"/>
      <c r="BC254" s="335"/>
      <c r="BD254" s="335"/>
      <c r="BE254" s="335"/>
      <c r="BF254" s="335"/>
      <c r="BG254" s="335"/>
      <c r="BH254" s="335"/>
      <c r="BI254" s="335"/>
      <c r="BJ254" s="335"/>
      <c r="BK254" s="335"/>
      <c r="BL254" s="335"/>
      <c r="BM254" s="335"/>
      <c r="BN254" s="335"/>
      <c r="BO254" s="335"/>
      <c r="BP254" s="335"/>
      <c r="BQ254" s="335"/>
      <c r="BR254" s="335"/>
      <c r="BS254" s="335"/>
      <c r="BT254" s="335"/>
      <c r="BU254" s="335"/>
      <c r="BV254" s="335"/>
      <c r="BW254" s="335"/>
      <c r="BX254" s="335"/>
      <c r="BY254" s="335"/>
      <c r="BZ254" s="335"/>
      <c r="CA254" s="335"/>
      <c r="CB254" s="335"/>
      <c r="CC254" s="335"/>
      <c r="CD254" s="335"/>
      <c r="CE254" s="335"/>
      <c r="CF254" s="335"/>
    </row>
    <row r="255" spans="1:84" s="436" customFormat="1" ht="66" customHeight="1">
      <c r="A255" s="1017"/>
      <c r="B255" s="1229"/>
      <c r="C255" s="1229"/>
      <c r="D255" s="1229"/>
      <c r="E255" s="1229"/>
      <c r="F255" s="1229"/>
      <c r="G255" s="1229"/>
      <c r="H255" s="1229"/>
      <c r="I255" s="1230"/>
      <c r="J255" s="988"/>
      <c r="K255" s="988"/>
      <c r="L255" s="1019"/>
      <c r="M255" s="563" t="s">
        <v>533</v>
      </c>
      <c r="N255" s="761"/>
      <c r="O255" s="762">
        <v>1</v>
      </c>
      <c r="P255" s="762">
        <v>300000</v>
      </c>
      <c r="Q255" s="762">
        <f t="shared" si="16"/>
        <v>300000</v>
      </c>
      <c r="R255" s="763">
        <f t="shared" si="17"/>
        <v>300000</v>
      </c>
      <c r="S255" s="759"/>
      <c r="T255" s="759"/>
      <c r="U255" s="757">
        <v>55000</v>
      </c>
      <c r="V255" s="757">
        <v>55000</v>
      </c>
      <c r="W255" s="566">
        <v>0</v>
      </c>
      <c r="X255" s="566">
        <v>0</v>
      </c>
      <c r="Y255" s="566">
        <v>0</v>
      </c>
      <c r="Z255" s="566">
        <v>0</v>
      </c>
      <c r="AA255" s="335"/>
      <c r="AB255" s="335"/>
      <c r="AC255" s="335"/>
      <c r="AD255" s="335"/>
      <c r="AE255" s="335"/>
      <c r="AF255" s="335"/>
      <c r="AG255" s="335"/>
      <c r="AH255" s="335"/>
      <c r="AI255" s="335"/>
      <c r="AJ255" s="335"/>
      <c r="AK255" s="335"/>
      <c r="AL255" s="335"/>
      <c r="AM255" s="335"/>
      <c r="AN255" s="335"/>
      <c r="AO255" s="335"/>
      <c r="AP255" s="335"/>
      <c r="AQ255" s="335"/>
      <c r="AR255" s="335"/>
      <c r="AS255" s="335"/>
      <c r="AT255" s="335"/>
      <c r="AU255" s="335"/>
      <c r="AV255" s="335"/>
      <c r="AW255" s="335"/>
      <c r="AX255" s="335"/>
      <c r="AY255" s="335"/>
      <c r="AZ255" s="335"/>
      <c r="BA255" s="335"/>
      <c r="BB255" s="335"/>
      <c r="BC255" s="335"/>
      <c r="BD255" s="335"/>
      <c r="BE255" s="335"/>
      <c r="BF255" s="335"/>
      <c r="BG255" s="335"/>
      <c r="BH255" s="335"/>
      <c r="BI255" s="335"/>
      <c r="BJ255" s="335"/>
      <c r="BK255" s="335"/>
      <c r="BL255" s="335"/>
      <c r="BM255" s="335"/>
      <c r="BN255" s="335"/>
      <c r="BO255" s="335"/>
      <c r="BP255" s="335"/>
      <c r="BQ255" s="335"/>
      <c r="BR255" s="335"/>
      <c r="BS255" s="335"/>
      <c r="BT255" s="335"/>
      <c r="BU255" s="335"/>
      <c r="BV255" s="335"/>
      <c r="BW255" s="335"/>
      <c r="BX255" s="335"/>
      <c r="BY255" s="335"/>
      <c r="BZ255" s="335"/>
      <c r="CA255" s="335"/>
      <c r="CB255" s="335"/>
      <c r="CC255" s="335"/>
      <c r="CD255" s="335"/>
      <c r="CE255" s="335"/>
      <c r="CF255" s="335"/>
    </row>
    <row r="256" spans="1:84" s="436" customFormat="1" ht="40.5">
      <c r="A256" s="1017"/>
      <c r="B256" s="1229"/>
      <c r="C256" s="1229"/>
      <c r="D256" s="1229"/>
      <c r="E256" s="1229"/>
      <c r="F256" s="1229"/>
      <c r="G256" s="1229"/>
      <c r="H256" s="1229"/>
      <c r="I256" s="1230"/>
      <c r="J256" s="988"/>
      <c r="K256" s="988"/>
      <c r="L256" s="1019"/>
      <c r="M256" s="563" t="s">
        <v>515</v>
      </c>
      <c r="N256" s="761"/>
      <c r="O256" s="762">
        <v>1</v>
      </c>
      <c r="P256" s="762">
        <v>4000</v>
      </c>
      <c r="Q256" s="762">
        <f t="shared" si="16"/>
        <v>4000</v>
      </c>
      <c r="R256" s="763">
        <f t="shared" si="17"/>
        <v>4000</v>
      </c>
      <c r="S256" s="759"/>
      <c r="T256" s="759"/>
      <c r="U256" s="757">
        <v>38863.03</v>
      </c>
      <c r="V256" s="757">
        <v>38863.03</v>
      </c>
      <c r="W256" s="566">
        <v>0</v>
      </c>
      <c r="X256" s="566">
        <v>0</v>
      </c>
      <c r="Y256" s="566">
        <v>0</v>
      </c>
      <c r="Z256" s="566">
        <v>0</v>
      </c>
      <c r="AA256" s="335"/>
      <c r="AB256" s="335"/>
      <c r="AC256" s="335"/>
      <c r="AD256" s="335"/>
      <c r="AE256" s="335"/>
      <c r="AF256" s="335"/>
      <c r="AG256" s="335"/>
      <c r="AH256" s="335"/>
      <c r="AI256" s="335"/>
      <c r="AJ256" s="335"/>
      <c r="AK256" s="335"/>
      <c r="AL256" s="335"/>
      <c r="AM256" s="335"/>
      <c r="AN256" s="335"/>
      <c r="AO256" s="335"/>
      <c r="AP256" s="335"/>
      <c r="AQ256" s="335"/>
      <c r="AR256" s="335"/>
      <c r="AS256" s="335"/>
      <c r="AT256" s="335"/>
      <c r="AU256" s="335"/>
      <c r="AV256" s="335"/>
      <c r="AW256" s="335"/>
      <c r="AX256" s="335"/>
      <c r="AY256" s="335"/>
      <c r="AZ256" s="335"/>
      <c r="BA256" s="335"/>
      <c r="BB256" s="335"/>
      <c r="BC256" s="335"/>
      <c r="BD256" s="335"/>
      <c r="BE256" s="335"/>
      <c r="BF256" s="335"/>
      <c r="BG256" s="335"/>
      <c r="BH256" s="335"/>
      <c r="BI256" s="335"/>
      <c r="BJ256" s="335"/>
      <c r="BK256" s="335"/>
      <c r="BL256" s="335"/>
      <c r="BM256" s="335"/>
      <c r="BN256" s="335"/>
      <c r="BO256" s="335"/>
      <c r="BP256" s="335"/>
      <c r="BQ256" s="335"/>
      <c r="BR256" s="335"/>
      <c r="BS256" s="335"/>
      <c r="BT256" s="335"/>
      <c r="BU256" s="335"/>
      <c r="BV256" s="335"/>
      <c r="BW256" s="335"/>
      <c r="BX256" s="335"/>
      <c r="BY256" s="335"/>
      <c r="BZ256" s="335"/>
      <c r="CA256" s="335"/>
      <c r="CB256" s="335"/>
      <c r="CC256" s="335"/>
      <c r="CD256" s="335"/>
      <c r="CE256" s="335"/>
      <c r="CF256" s="335"/>
    </row>
    <row r="257" spans="1:84" s="436" customFormat="1" ht="40.5">
      <c r="A257" s="1017"/>
      <c r="B257" s="1229"/>
      <c r="C257" s="1229"/>
      <c r="D257" s="1229"/>
      <c r="E257" s="1229"/>
      <c r="F257" s="1229"/>
      <c r="G257" s="1229"/>
      <c r="H257" s="1229"/>
      <c r="I257" s="1230"/>
      <c r="J257" s="988"/>
      <c r="K257" s="988"/>
      <c r="L257" s="1019"/>
      <c r="M257" s="563" t="s">
        <v>514</v>
      </c>
      <c r="N257" s="761"/>
      <c r="O257" s="762">
        <v>1</v>
      </c>
      <c r="P257" s="762">
        <v>15000000</v>
      </c>
      <c r="Q257" s="762">
        <f t="shared" si="16"/>
        <v>15000000</v>
      </c>
      <c r="R257" s="763">
        <f t="shared" si="17"/>
        <v>15000000</v>
      </c>
      <c r="S257" s="759"/>
      <c r="T257" s="759"/>
      <c r="U257" s="757">
        <v>35640</v>
      </c>
      <c r="V257" s="757">
        <v>35640</v>
      </c>
      <c r="W257" s="566">
        <v>0</v>
      </c>
      <c r="X257" s="566">
        <v>0</v>
      </c>
      <c r="Y257" s="566">
        <v>0</v>
      </c>
      <c r="Z257" s="566">
        <v>0</v>
      </c>
      <c r="AA257" s="335"/>
      <c r="AB257" s="335"/>
      <c r="AC257" s="335"/>
      <c r="AD257" s="335"/>
      <c r="AE257" s="335"/>
      <c r="AF257" s="335"/>
      <c r="AG257" s="335"/>
      <c r="AH257" s="335"/>
      <c r="AI257" s="335"/>
      <c r="AJ257" s="335"/>
      <c r="AK257" s="335"/>
      <c r="AL257" s="335"/>
      <c r="AM257" s="335"/>
      <c r="AN257" s="335"/>
      <c r="AO257" s="335"/>
      <c r="AP257" s="335"/>
      <c r="AQ257" s="335"/>
      <c r="AR257" s="335"/>
      <c r="AS257" s="335"/>
      <c r="AT257" s="335"/>
      <c r="AU257" s="335"/>
      <c r="AV257" s="335"/>
      <c r="AW257" s="335"/>
      <c r="AX257" s="335"/>
      <c r="AY257" s="335"/>
      <c r="AZ257" s="335"/>
      <c r="BA257" s="335"/>
      <c r="BB257" s="335"/>
      <c r="BC257" s="335"/>
      <c r="BD257" s="335"/>
      <c r="BE257" s="335"/>
      <c r="BF257" s="335"/>
      <c r="BG257" s="335"/>
      <c r="BH257" s="335"/>
      <c r="BI257" s="335"/>
      <c r="BJ257" s="335"/>
      <c r="BK257" s="335"/>
      <c r="BL257" s="335"/>
      <c r="BM257" s="335"/>
      <c r="BN257" s="335"/>
      <c r="BO257" s="335"/>
      <c r="BP257" s="335"/>
      <c r="BQ257" s="335"/>
      <c r="BR257" s="335"/>
      <c r="BS257" s="335"/>
      <c r="BT257" s="335"/>
      <c r="BU257" s="335"/>
      <c r="BV257" s="335"/>
      <c r="BW257" s="335"/>
      <c r="BX257" s="335"/>
      <c r="BY257" s="335"/>
      <c r="BZ257" s="335"/>
      <c r="CA257" s="335"/>
      <c r="CB257" s="335"/>
      <c r="CC257" s="335"/>
      <c r="CD257" s="335"/>
      <c r="CE257" s="335"/>
      <c r="CF257" s="335"/>
    </row>
    <row r="258" spans="1:84" s="436" customFormat="1" ht="23.25">
      <c r="A258" s="1017"/>
      <c r="B258" s="1229"/>
      <c r="C258" s="1229"/>
      <c r="D258" s="1229"/>
      <c r="E258" s="1229"/>
      <c r="F258" s="1229"/>
      <c r="G258" s="1229"/>
      <c r="H258" s="1229"/>
      <c r="I258" s="1230"/>
      <c r="J258" s="988"/>
      <c r="K258" s="988"/>
      <c r="L258" s="1019"/>
      <c r="M258" s="563" t="s">
        <v>516</v>
      </c>
      <c r="N258" s="761"/>
      <c r="O258" s="762">
        <v>1</v>
      </c>
      <c r="P258" s="762">
        <v>20000</v>
      </c>
      <c r="Q258" s="762">
        <f t="shared" si="16"/>
        <v>20000</v>
      </c>
      <c r="R258" s="763">
        <f t="shared" si="17"/>
        <v>20000</v>
      </c>
      <c r="S258" s="759"/>
      <c r="T258" s="759"/>
      <c r="U258" s="757">
        <v>132300</v>
      </c>
      <c r="V258" s="757">
        <v>132300</v>
      </c>
      <c r="W258" s="566">
        <v>0</v>
      </c>
      <c r="X258" s="566">
        <v>0</v>
      </c>
      <c r="Y258" s="566">
        <v>0</v>
      </c>
      <c r="Z258" s="566">
        <v>0</v>
      </c>
      <c r="AA258" s="335"/>
      <c r="AB258" s="335"/>
      <c r="AC258" s="335"/>
      <c r="AD258" s="335"/>
      <c r="AE258" s="335"/>
      <c r="AF258" s="335"/>
      <c r="AG258" s="335"/>
      <c r="AH258" s="335"/>
      <c r="AI258" s="335"/>
      <c r="AJ258" s="335"/>
      <c r="AK258" s="335"/>
      <c r="AL258" s="335"/>
      <c r="AM258" s="335"/>
      <c r="AN258" s="335"/>
      <c r="AO258" s="335"/>
      <c r="AP258" s="335"/>
      <c r="AQ258" s="335"/>
      <c r="AR258" s="335"/>
      <c r="AS258" s="335"/>
      <c r="AT258" s="335"/>
      <c r="AU258" s="335"/>
      <c r="AV258" s="335"/>
      <c r="AW258" s="335"/>
      <c r="AX258" s="335"/>
      <c r="AY258" s="335"/>
      <c r="AZ258" s="335"/>
      <c r="BA258" s="335"/>
      <c r="BB258" s="335"/>
      <c r="BC258" s="335"/>
      <c r="BD258" s="335"/>
      <c r="BE258" s="335"/>
      <c r="BF258" s="335"/>
      <c r="BG258" s="335"/>
      <c r="BH258" s="335"/>
      <c r="BI258" s="335"/>
      <c r="BJ258" s="335"/>
      <c r="BK258" s="335"/>
      <c r="BL258" s="335"/>
      <c r="BM258" s="335"/>
      <c r="BN258" s="335"/>
      <c r="BO258" s="335"/>
      <c r="BP258" s="335"/>
      <c r="BQ258" s="335"/>
      <c r="BR258" s="335"/>
      <c r="BS258" s="335"/>
      <c r="BT258" s="335"/>
      <c r="BU258" s="335"/>
      <c r="BV258" s="335"/>
      <c r="BW258" s="335"/>
      <c r="BX258" s="335"/>
      <c r="BY258" s="335"/>
      <c r="BZ258" s="335"/>
      <c r="CA258" s="335"/>
      <c r="CB258" s="335"/>
      <c r="CC258" s="335"/>
      <c r="CD258" s="335"/>
      <c r="CE258" s="335"/>
      <c r="CF258" s="335"/>
    </row>
    <row r="259" spans="1:84" s="436" customFormat="1" ht="81">
      <c r="A259" s="1017"/>
      <c r="B259" s="1229"/>
      <c r="C259" s="1229"/>
      <c r="D259" s="1229"/>
      <c r="E259" s="1229"/>
      <c r="F259" s="1229"/>
      <c r="G259" s="1229"/>
      <c r="H259" s="1229"/>
      <c r="I259" s="1230"/>
      <c r="J259" s="988"/>
      <c r="K259" s="988"/>
      <c r="L259" s="1019"/>
      <c r="M259" s="563" t="s">
        <v>519</v>
      </c>
      <c r="N259" s="761"/>
      <c r="O259" s="762">
        <v>1</v>
      </c>
      <c r="P259" s="762">
        <v>7000</v>
      </c>
      <c r="Q259" s="762">
        <f t="shared" si="16"/>
        <v>7000</v>
      </c>
      <c r="R259" s="763">
        <f t="shared" si="17"/>
        <v>7000</v>
      </c>
      <c r="S259" s="759"/>
      <c r="T259" s="759"/>
      <c r="U259" s="757">
        <v>69612.9</v>
      </c>
      <c r="V259" s="757">
        <v>69612.9</v>
      </c>
      <c r="W259" s="566">
        <v>0</v>
      </c>
      <c r="X259" s="566">
        <v>0</v>
      </c>
      <c r="Y259" s="566">
        <v>0</v>
      </c>
      <c r="Z259" s="566">
        <v>0</v>
      </c>
      <c r="AA259" s="335"/>
      <c r="AB259" s="335"/>
      <c r="AC259" s="335"/>
      <c r="AD259" s="335"/>
      <c r="AE259" s="335"/>
      <c r="AF259" s="335"/>
      <c r="AG259" s="335"/>
      <c r="AH259" s="335"/>
      <c r="AI259" s="335"/>
      <c r="AJ259" s="335"/>
      <c r="AK259" s="335"/>
      <c r="AL259" s="335"/>
      <c r="AM259" s="335"/>
      <c r="AN259" s="335"/>
      <c r="AO259" s="335"/>
      <c r="AP259" s="335"/>
      <c r="AQ259" s="335"/>
      <c r="AR259" s="335"/>
      <c r="AS259" s="335"/>
      <c r="AT259" s="335"/>
      <c r="AU259" s="335"/>
      <c r="AV259" s="335"/>
      <c r="AW259" s="335"/>
      <c r="AX259" s="335"/>
      <c r="AY259" s="335"/>
      <c r="AZ259" s="335"/>
      <c r="BA259" s="335"/>
      <c r="BB259" s="335"/>
      <c r="BC259" s="335"/>
      <c r="BD259" s="335"/>
      <c r="BE259" s="335"/>
      <c r="BF259" s="335"/>
      <c r="BG259" s="335"/>
      <c r="BH259" s="335"/>
      <c r="BI259" s="335"/>
      <c r="BJ259" s="335"/>
      <c r="BK259" s="335"/>
      <c r="BL259" s="335"/>
      <c r="BM259" s="335"/>
      <c r="BN259" s="335"/>
      <c r="BO259" s="335"/>
      <c r="BP259" s="335"/>
      <c r="BQ259" s="335"/>
      <c r="BR259" s="335"/>
      <c r="BS259" s="335"/>
      <c r="BT259" s="335"/>
      <c r="BU259" s="335"/>
      <c r="BV259" s="335"/>
      <c r="BW259" s="335"/>
      <c r="BX259" s="335"/>
      <c r="BY259" s="335"/>
      <c r="BZ259" s="335"/>
      <c r="CA259" s="335"/>
      <c r="CB259" s="335"/>
      <c r="CC259" s="335"/>
      <c r="CD259" s="335"/>
      <c r="CE259" s="335"/>
      <c r="CF259" s="335"/>
    </row>
    <row r="260" spans="1:84" s="436" customFormat="1" ht="60.75">
      <c r="A260" s="1017"/>
      <c r="B260" s="1229"/>
      <c r="C260" s="1229"/>
      <c r="D260" s="1229"/>
      <c r="E260" s="1229"/>
      <c r="F260" s="1229"/>
      <c r="G260" s="1229"/>
      <c r="H260" s="1229"/>
      <c r="I260" s="1230"/>
      <c r="J260" s="988"/>
      <c r="K260" s="988"/>
      <c r="L260" s="1019"/>
      <c r="M260" s="764" t="s">
        <v>520</v>
      </c>
      <c r="N260" s="761"/>
      <c r="O260" s="762">
        <v>1</v>
      </c>
      <c r="P260" s="762">
        <v>600000</v>
      </c>
      <c r="Q260" s="762">
        <f t="shared" si="16"/>
        <v>600000</v>
      </c>
      <c r="R260" s="765">
        <f t="shared" si="17"/>
        <v>600000</v>
      </c>
      <c r="S260" s="759"/>
      <c r="T260" s="759"/>
      <c r="U260" s="566">
        <v>0</v>
      </c>
      <c r="V260" s="757">
        <v>0</v>
      </c>
      <c r="W260" s="566">
        <v>600000</v>
      </c>
      <c r="X260" s="566">
        <v>600000</v>
      </c>
      <c r="Y260" s="566">
        <v>600000</v>
      </c>
      <c r="Z260" s="566">
        <v>600000</v>
      </c>
      <c r="AA260" s="335"/>
      <c r="AB260" s="335"/>
      <c r="AC260" s="335"/>
      <c r="AD260" s="335"/>
      <c r="AE260" s="335"/>
      <c r="AF260" s="335"/>
      <c r="AG260" s="335"/>
      <c r="AH260" s="335"/>
      <c r="AI260" s="335"/>
      <c r="AJ260" s="335"/>
      <c r="AK260" s="335"/>
      <c r="AL260" s="335"/>
      <c r="AM260" s="335"/>
      <c r="AN260" s="335"/>
      <c r="AO260" s="335"/>
      <c r="AP260" s="335"/>
      <c r="AQ260" s="335"/>
      <c r="AR260" s="335"/>
      <c r="AS260" s="335"/>
      <c r="AT260" s="335"/>
      <c r="AU260" s="335"/>
      <c r="AV260" s="335"/>
      <c r="AW260" s="335"/>
      <c r="AX260" s="335"/>
      <c r="AY260" s="335"/>
      <c r="AZ260" s="335"/>
      <c r="BA260" s="335"/>
      <c r="BB260" s="335"/>
      <c r="BC260" s="335"/>
      <c r="BD260" s="335"/>
      <c r="BE260" s="335"/>
      <c r="BF260" s="335"/>
      <c r="BG260" s="335"/>
      <c r="BH260" s="335"/>
      <c r="BI260" s="335"/>
      <c r="BJ260" s="335"/>
      <c r="BK260" s="335"/>
      <c r="BL260" s="335"/>
      <c r="BM260" s="335"/>
      <c r="BN260" s="335"/>
      <c r="BO260" s="335"/>
      <c r="BP260" s="335"/>
      <c r="BQ260" s="335"/>
      <c r="BR260" s="335"/>
      <c r="BS260" s="335"/>
      <c r="BT260" s="335"/>
      <c r="BU260" s="335"/>
      <c r="BV260" s="335"/>
      <c r="BW260" s="335"/>
      <c r="BX260" s="335"/>
      <c r="BY260" s="335"/>
      <c r="BZ260" s="335"/>
      <c r="CA260" s="335"/>
      <c r="CB260" s="335"/>
      <c r="CC260" s="335"/>
      <c r="CD260" s="335"/>
      <c r="CE260" s="335"/>
      <c r="CF260" s="335"/>
    </row>
    <row r="261" spans="1:84" s="436" customFormat="1" ht="86.25" customHeight="1">
      <c r="A261" s="1017"/>
      <c r="B261" s="1229"/>
      <c r="C261" s="1229"/>
      <c r="D261" s="1229"/>
      <c r="E261" s="1229"/>
      <c r="F261" s="1229"/>
      <c r="G261" s="1229"/>
      <c r="H261" s="1229"/>
      <c r="I261" s="1230"/>
      <c r="J261" s="988"/>
      <c r="K261" s="988"/>
      <c r="L261" s="1019"/>
      <c r="M261" s="766" t="s">
        <v>521</v>
      </c>
      <c r="N261" s="731"/>
      <c r="O261" s="767">
        <v>1</v>
      </c>
      <c r="P261" s="768">
        <v>90000</v>
      </c>
      <c r="Q261" s="768">
        <f t="shared" si="16"/>
        <v>90000</v>
      </c>
      <c r="R261" s="763">
        <f t="shared" si="17"/>
        <v>90000</v>
      </c>
      <c r="S261" s="759"/>
      <c r="T261" s="769"/>
      <c r="U261" s="566">
        <v>0</v>
      </c>
      <c r="V261" s="757">
        <v>0</v>
      </c>
      <c r="W261" s="566">
        <v>89751</v>
      </c>
      <c r="X261" s="566">
        <v>89751</v>
      </c>
      <c r="Y261" s="566">
        <v>89751</v>
      </c>
      <c r="Z261" s="566">
        <v>89751</v>
      </c>
      <c r="AA261" s="335"/>
      <c r="AB261" s="335"/>
      <c r="AC261" s="335"/>
      <c r="AD261" s="335"/>
      <c r="AE261" s="335"/>
      <c r="AF261" s="335"/>
      <c r="AG261" s="335"/>
      <c r="AH261" s="335"/>
      <c r="AI261" s="335"/>
      <c r="AJ261" s="335"/>
      <c r="AK261" s="335"/>
      <c r="AL261" s="335"/>
      <c r="AM261" s="335"/>
      <c r="AN261" s="335"/>
      <c r="AO261" s="335"/>
      <c r="AP261" s="335"/>
      <c r="AQ261" s="335"/>
      <c r="AR261" s="335"/>
      <c r="AS261" s="335"/>
      <c r="AT261" s="335"/>
      <c r="AU261" s="335"/>
      <c r="AV261" s="335"/>
      <c r="AW261" s="335"/>
      <c r="AX261" s="335"/>
      <c r="AY261" s="335"/>
      <c r="AZ261" s="335"/>
      <c r="BA261" s="335"/>
      <c r="BB261" s="335"/>
      <c r="BC261" s="335"/>
      <c r="BD261" s="335"/>
      <c r="BE261" s="335"/>
      <c r="BF261" s="335"/>
      <c r="BG261" s="335"/>
      <c r="BH261" s="335"/>
      <c r="BI261" s="335"/>
      <c r="BJ261" s="335"/>
      <c r="BK261" s="335"/>
      <c r="BL261" s="335"/>
      <c r="BM261" s="335"/>
      <c r="BN261" s="335"/>
      <c r="BO261" s="335"/>
      <c r="BP261" s="335"/>
      <c r="BQ261" s="335"/>
      <c r="BR261" s="335"/>
      <c r="BS261" s="335"/>
      <c r="BT261" s="335"/>
      <c r="BU261" s="335"/>
      <c r="BV261" s="335"/>
      <c r="BW261" s="335"/>
      <c r="BX261" s="335"/>
      <c r="BY261" s="335"/>
      <c r="BZ261" s="335"/>
      <c r="CA261" s="335"/>
      <c r="CB261" s="335"/>
      <c r="CC261" s="335"/>
      <c r="CD261" s="335"/>
      <c r="CE261" s="335"/>
      <c r="CF261" s="335"/>
    </row>
    <row r="262" spans="1:84" s="436" customFormat="1" ht="48.75" customHeight="1">
      <c r="A262" s="1017"/>
      <c r="B262" s="1229"/>
      <c r="C262" s="1229"/>
      <c r="D262" s="1229"/>
      <c r="E262" s="1229"/>
      <c r="F262" s="1229"/>
      <c r="G262" s="1229"/>
      <c r="H262" s="1229"/>
      <c r="I262" s="1230"/>
      <c r="J262" s="988"/>
      <c r="K262" s="988"/>
      <c r="L262" s="1019"/>
      <c r="M262" s="766" t="s">
        <v>522</v>
      </c>
      <c r="N262" s="731"/>
      <c r="O262" s="767">
        <v>5</v>
      </c>
      <c r="P262" s="768">
        <v>17280</v>
      </c>
      <c r="Q262" s="768">
        <v>86400</v>
      </c>
      <c r="R262" s="753"/>
      <c r="S262" s="759">
        <f aca="true" t="shared" si="18" ref="S262:S278">ROUND(O262*P262,0)</f>
        <v>86400</v>
      </c>
      <c r="T262" s="769"/>
      <c r="U262" s="566">
        <v>0</v>
      </c>
      <c r="V262" s="757">
        <v>0</v>
      </c>
      <c r="W262" s="566">
        <v>86400</v>
      </c>
      <c r="X262" s="566">
        <v>86400</v>
      </c>
      <c r="Y262" s="566">
        <v>86400</v>
      </c>
      <c r="Z262" s="566">
        <v>86400</v>
      </c>
      <c r="AA262" s="335"/>
      <c r="AB262" s="335"/>
      <c r="AC262" s="335"/>
      <c r="AD262" s="335"/>
      <c r="AE262" s="335"/>
      <c r="AF262" s="335"/>
      <c r="AG262" s="335"/>
      <c r="AH262" s="335"/>
      <c r="AI262" s="335"/>
      <c r="AJ262" s="335"/>
      <c r="AK262" s="335"/>
      <c r="AL262" s="335"/>
      <c r="AM262" s="335"/>
      <c r="AN262" s="335"/>
      <c r="AO262" s="335"/>
      <c r="AP262" s="335"/>
      <c r="AQ262" s="335"/>
      <c r="AR262" s="335"/>
      <c r="AS262" s="335"/>
      <c r="AT262" s="335"/>
      <c r="AU262" s="335"/>
      <c r="AV262" s="335"/>
      <c r="AW262" s="335"/>
      <c r="AX262" s="335"/>
      <c r="AY262" s="335"/>
      <c r="AZ262" s="335"/>
      <c r="BA262" s="335"/>
      <c r="BB262" s="335"/>
      <c r="BC262" s="335"/>
      <c r="BD262" s="335"/>
      <c r="BE262" s="335"/>
      <c r="BF262" s="335"/>
      <c r="BG262" s="335"/>
      <c r="BH262" s="335"/>
      <c r="BI262" s="335"/>
      <c r="BJ262" s="335"/>
      <c r="BK262" s="335"/>
      <c r="BL262" s="335"/>
      <c r="BM262" s="335"/>
      <c r="BN262" s="335"/>
      <c r="BO262" s="335"/>
      <c r="BP262" s="335"/>
      <c r="BQ262" s="335"/>
      <c r="BR262" s="335"/>
      <c r="BS262" s="335"/>
      <c r="BT262" s="335"/>
      <c r="BU262" s="335"/>
      <c r="BV262" s="335"/>
      <c r="BW262" s="335"/>
      <c r="BX262" s="335"/>
      <c r="BY262" s="335"/>
      <c r="BZ262" s="335"/>
      <c r="CA262" s="335"/>
      <c r="CB262" s="335"/>
      <c r="CC262" s="335"/>
      <c r="CD262" s="335"/>
      <c r="CE262" s="335"/>
      <c r="CF262" s="335"/>
    </row>
    <row r="263" spans="1:84" s="436" customFormat="1" ht="40.5">
      <c r="A263" s="1017"/>
      <c r="B263" s="1229"/>
      <c r="C263" s="1229"/>
      <c r="D263" s="1229"/>
      <c r="E263" s="1229"/>
      <c r="F263" s="1229"/>
      <c r="G263" s="1229"/>
      <c r="H263" s="1229"/>
      <c r="I263" s="1230"/>
      <c r="J263" s="988"/>
      <c r="K263" s="988"/>
      <c r="L263" s="1019"/>
      <c r="M263" s="766" t="s">
        <v>523</v>
      </c>
      <c r="N263" s="731"/>
      <c r="O263" s="767">
        <v>5</v>
      </c>
      <c r="P263" s="768">
        <v>4000</v>
      </c>
      <c r="Q263" s="768">
        <v>20000</v>
      </c>
      <c r="R263" s="753"/>
      <c r="S263" s="759">
        <f t="shared" si="18"/>
        <v>20000</v>
      </c>
      <c r="T263" s="769"/>
      <c r="U263" s="566">
        <v>0</v>
      </c>
      <c r="V263" s="757">
        <v>0</v>
      </c>
      <c r="W263" s="566">
        <v>20000</v>
      </c>
      <c r="X263" s="566">
        <v>20000</v>
      </c>
      <c r="Y263" s="566">
        <v>20000</v>
      </c>
      <c r="Z263" s="566">
        <v>20000</v>
      </c>
      <c r="AA263" s="335"/>
      <c r="AB263" s="335"/>
      <c r="AC263" s="335"/>
      <c r="AD263" s="335"/>
      <c r="AE263" s="335"/>
      <c r="AF263" s="335"/>
      <c r="AG263" s="335"/>
      <c r="AH263" s="335"/>
      <c r="AI263" s="335"/>
      <c r="AJ263" s="335"/>
      <c r="AK263" s="335"/>
      <c r="AL263" s="335"/>
      <c r="AM263" s="335"/>
      <c r="AN263" s="335"/>
      <c r="AO263" s="335"/>
      <c r="AP263" s="335"/>
      <c r="AQ263" s="335"/>
      <c r="AR263" s="335"/>
      <c r="AS263" s="335"/>
      <c r="AT263" s="335"/>
      <c r="AU263" s="335"/>
      <c r="AV263" s="335"/>
      <c r="AW263" s="335"/>
      <c r="AX263" s="335"/>
      <c r="AY263" s="335"/>
      <c r="AZ263" s="335"/>
      <c r="BA263" s="335"/>
      <c r="BB263" s="335"/>
      <c r="BC263" s="335"/>
      <c r="BD263" s="335"/>
      <c r="BE263" s="335"/>
      <c r="BF263" s="335"/>
      <c r="BG263" s="335"/>
      <c r="BH263" s="335"/>
      <c r="BI263" s="335"/>
      <c r="BJ263" s="335"/>
      <c r="BK263" s="335"/>
      <c r="BL263" s="335"/>
      <c r="BM263" s="335"/>
      <c r="BN263" s="335"/>
      <c r="BO263" s="335"/>
      <c r="BP263" s="335"/>
      <c r="BQ263" s="335"/>
      <c r="BR263" s="335"/>
      <c r="BS263" s="335"/>
      <c r="BT263" s="335"/>
      <c r="BU263" s="335"/>
      <c r="BV263" s="335"/>
      <c r="BW263" s="335"/>
      <c r="BX263" s="335"/>
      <c r="BY263" s="335"/>
      <c r="BZ263" s="335"/>
      <c r="CA263" s="335"/>
      <c r="CB263" s="335"/>
      <c r="CC263" s="335"/>
      <c r="CD263" s="335"/>
      <c r="CE263" s="335"/>
      <c r="CF263" s="335"/>
    </row>
    <row r="264" spans="1:84" s="436" customFormat="1" ht="40.5">
      <c r="A264" s="1017"/>
      <c r="B264" s="1229"/>
      <c r="C264" s="1229"/>
      <c r="D264" s="1229"/>
      <c r="E264" s="1229"/>
      <c r="F264" s="1229"/>
      <c r="G264" s="1229"/>
      <c r="H264" s="1229"/>
      <c r="I264" s="1230"/>
      <c r="J264" s="988"/>
      <c r="K264" s="988"/>
      <c r="L264" s="1019"/>
      <c r="M264" s="766" t="s">
        <v>524</v>
      </c>
      <c r="N264" s="731"/>
      <c r="O264" s="767">
        <v>10</v>
      </c>
      <c r="P264" s="768">
        <v>16500</v>
      </c>
      <c r="Q264" s="768">
        <v>165000</v>
      </c>
      <c r="R264" s="753"/>
      <c r="S264" s="759">
        <f t="shared" si="18"/>
        <v>165000</v>
      </c>
      <c r="T264" s="769"/>
      <c r="U264" s="566">
        <v>0</v>
      </c>
      <c r="V264" s="757">
        <v>0</v>
      </c>
      <c r="W264" s="566">
        <v>165000</v>
      </c>
      <c r="X264" s="566">
        <v>165000</v>
      </c>
      <c r="Y264" s="566">
        <v>165000</v>
      </c>
      <c r="Z264" s="566">
        <v>165000</v>
      </c>
      <c r="AA264" s="335"/>
      <c r="AB264" s="335"/>
      <c r="AC264" s="335"/>
      <c r="AD264" s="335"/>
      <c r="AE264" s="335"/>
      <c r="AF264" s="335"/>
      <c r="AG264" s="335"/>
      <c r="AH264" s="335"/>
      <c r="AI264" s="335"/>
      <c r="AJ264" s="335"/>
      <c r="AK264" s="335"/>
      <c r="AL264" s="335"/>
      <c r="AM264" s="335"/>
      <c r="AN264" s="335"/>
      <c r="AO264" s="335"/>
      <c r="AP264" s="335"/>
      <c r="AQ264" s="335"/>
      <c r="AR264" s="335"/>
      <c r="AS264" s="335"/>
      <c r="AT264" s="335"/>
      <c r="AU264" s="335"/>
      <c r="AV264" s="335"/>
      <c r="AW264" s="335"/>
      <c r="AX264" s="335"/>
      <c r="AY264" s="335"/>
      <c r="AZ264" s="335"/>
      <c r="BA264" s="335"/>
      <c r="BB264" s="335"/>
      <c r="BC264" s="335"/>
      <c r="BD264" s="335"/>
      <c r="BE264" s="335"/>
      <c r="BF264" s="335"/>
      <c r="BG264" s="335"/>
      <c r="BH264" s="335"/>
      <c r="BI264" s="335"/>
      <c r="BJ264" s="335"/>
      <c r="BK264" s="335"/>
      <c r="BL264" s="335"/>
      <c r="BM264" s="335"/>
      <c r="BN264" s="335"/>
      <c r="BO264" s="335"/>
      <c r="BP264" s="335"/>
      <c r="BQ264" s="335"/>
      <c r="BR264" s="335"/>
      <c r="BS264" s="335"/>
      <c r="BT264" s="335"/>
      <c r="BU264" s="335"/>
      <c r="BV264" s="335"/>
      <c r="BW264" s="335"/>
      <c r="BX264" s="335"/>
      <c r="BY264" s="335"/>
      <c r="BZ264" s="335"/>
      <c r="CA264" s="335"/>
      <c r="CB264" s="335"/>
      <c r="CC264" s="335"/>
      <c r="CD264" s="335"/>
      <c r="CE264" s="335"/>
      <c r="CF264" s="335"/>
    </row>
    <row r="265" spans="1:84" s="436" customFormat="1" ht="56.25" customHeight="1">
      <c r="A265" s="1017"/>
      <c r="B265" s="1229"/>
      <c r="C265" s="1229"/>
      <c r="D265" s="1229"/>
      <c r="E265" s="1229"/>
      <c r="F265" s="1229"/>
      <c r="G265" s="1229"/>
      <c r="H265" s="1229"/>
      <c r="I265" s="1230"/>
      <c r="J265" s="988"/>
      <c r="K265" s="988"/>
      <c r="L265" s="1019"/>
      <c r="M265" s="766" t="s">
        <v>525</v>
      </c>
      <c r="N265" s="731"/>
      <c r="O265" s="767">
        <v>10</v>
      </c>
      <c r="P265" s="768">
        <v>4000</v>
      </c>
      <c r="Q265" s="768">
        <v>40000</v>
      </c>
      <c r="R265" s="753"/>
      <c r="S265" s="759">
        <f t="shared" si="18"/>
        <v>40000</v>
      </c>
      <c r="T265" s="769"/>
      <c r="U265" s="566">
        <v>0</v>
      </c>
      <c r="V265" s="757">
        <v>0</v>
      </c>
      <c r="W265" s="566">
        <v>40000</v>
      </c>
      <c r="X265" s="566">
        <v>40000</v>
      </c>
      <c r="Y265" s="566">
        <v>40000</v>
      </c>
      <c r="Z265" s="566">
        <v>40000</v>
      </c>
      <c r="AA265" s="335"/>
      <c r="AB265" s="335"/>
      <c r="AC265" s="335"/>
      <c r="AD265" s="335"/>
      <c r="AE265" s="335"/>
      <c r="AF265" s="335"/>
      <c r="AG265" s="335"/>
      <c r="AH265" s="335"/>
      <c r="AI265" s="335"/>
      <c r="AJ265" s="335"/>
      <c r="AK265" s="335"/>
      <c r="AL265" s="335"/>
      <c r="AM265" s="335"/>
      <c r="AN265" s="335"/>
      <c r="AO265" s="335"/>
      <c r="AP265" s="335"/>
      <c r="AQ265" s="335"/>
      <c r="AR265" s="335"/>
      <c r="AS265" s="335"/>
      <c r="AT265" s="335"/>
      <c r="AU265" s="335"/>
      <c r="AV265" s="335"/>
      <c r="AW265" s="335"/>
      <c r="AX265" s="335"/>
      <c r="AY265" s="335"/>
      <c r="AZ265" s="335"/>
      <c r="BA265" s="335"/>
      <c r="BB265" s="335"/>
      <c r="BC265" s="335"/>
      <c r="BD265" s="335"/>
      <c r="BE265" s="335"/>
      <c r="BF265" s="335"/>
      <c r="BG265" s="335"/>
      <c r="BH265" s="335"/>
      <c r="BI265" s="335"/>
      <c r="BJ265" s="335"/>
      <c r="BK265" s="335"/>
      <c r="BL265" s="335"/>
      <c r="BM265" s="335"/>
      <c r="BN265" s="335"/>
      <c r="BO265" s="335"/>
      <c r="BP265" s="335"/>
      <c r="BQ265" s="335"/>
      <c r="BR265" s="335"/>
      <c r="BS265" s="335"/>
      <c r="BT265" s="335"/>
      <c r="BU265" s="335"/>
      <c r="BV265" s="335"/>
      <c r="BW265" s="335"/>
      <c r="BX265" s="335"/>
      <c r="BY265" s="335"/>
      <c r="BZ265" s="335"/>
      <c r="CA265" s="335"/>
      <c r="CB265" s="335"/>
      <c r="CC265" s="335"/>
      <c r="CD265" s="335"/>
      <c r="CE265" s="335"/>
      <c r="CF265" s="335"/>
    </row>
    <row r="266" spans="1:84" s="436" customFormat="1" ht="48.75" customHeight="1">
      <c r="A266" s="1017"/>
      <c r="B266" s="1229"/>
      <c r="C266" s="1229"/>
      <c r="D266" s="1229"/>
      <c r="E266" s="1229"/>
      <c r="F266" s="1229"/>
      <c r="G266" s="1229"/>
      <c r="H266" s="1229"/>
      <c r="I266" s="1230"/>
      <c r="J266" s="988"/>
      <c r="K266" s="988"/>
      <c r="L266" s="1019"/>
      <c r="M266" s="766" t="s">
        <v>585</v>
      </c>
      <c r="N266" s="731"/>
      <c r="O266" s="767">
        <v>1</v>
      </c>
      <c r="P266" s="768">
        <v>4000</v>
      </c>
      <c r="Q266" s="768">
        <v>4000</v>
      </c>
      <c r="R266" s="753"/>
      <c r="S266" s="759">
        <v>8000</v>
      </c>
      <c r="T266" s="769"/>
      <c r="U266" s="566">
        <v>0</v>
      </c>
      <c r="V266" s="757">
        <v>0</v>
      </c>
      <c r="W266" s="566">
        <v>8000</v>
      </c>
      <c r="X266" s="566">
        <v>8000</v>
      </c>
      <c r="Y266" s="566">
        <v>8000</v>
      </c>
      <c r="Z266" s="566">
        <v>8000</v>
      </c>
      <c r="AA266" s="335"/>
      <c r="AB266" s="335"/>
      <c r="AC266" s="335"/>
      <c r="AD266" s="335"/>
      <c r="AE266" s="335"/>
      <c r="AF266" s="335"/>
      <c r="AG266" s="335"/>
      <c r="AH266" s="335"/>
      <c r="AI266" s="335"/>
      <c r="AJ266" s="335"/>
      <c r="AK266" s="335"/>
      <c r="AL266" s="335"/>
      <c r="AM266" s="335"/>
      <c r="AN266" s="335"/>
      <c r="AO266" s="335"/>
      <c r="AP266" s="335"/>
      <c r="AQ266" s="335"/>
      <c r="AR266" s="335"/>
      <c r="AS266" s="335"/>
      <c r="AT266" s="335"/>
      <c r="AU266" s="335"/>
      <c r="AV266" s="335"/>
      <c r="AW266" s="335"/>
      <c r="AX266" s="335"/>
      <c r="AY266" s="335"/>
      <c r="AZ266" s="335"/>
      <c r="BA266" s="335"/>
      <c r="BB266" s="335"/>
      <c r="BC266" s="335"/>
      <c r="BD266" s="335"/>
      <c r="BE266" s="335"/>
      <c r="BF266" s="335"/>
      <c r="BG266" s="335"/>
      <c r="BH266" s="335"/>
      <c r="BI266" s="335"/>
      <c r="BJ266" s="335"/>
      <c r="BK266" s="335"/>
      <c r="BL266" s="335"/>
      <c r="BM266" s="335"/>
      <c r="BN266" s="335"/>
      <c r="BO266" s="335"/>
      <c r="BP266" s="335"/>
      <c r="BQ266" s="335"/>
      <c r="BR266" s="335"/>
      <c r="BS266" s="335"/>
      <c r="BT266" s="335"/>
      <c r="BU266" s="335"/>
      <c r="BV266" s="335"/>
      <c r="BW266" s="335"/>
      <c r="BX266" s="335"/>
      <c r="BY266" s="335"/>
      <c r="BZ266" s="335"/>
      <c r="CA266" s="335"/>
      <c r="CB266" s="335"/>
      <c r="CC266" s="335"/>
      <c r="CD266" s="335"/>
      <c r="CE266" s="335"/>
      <c r="CF266" s="335"/>
    </row>
    <row r="267" spans="1:84" s="436" customFormat="1" ht="35.25" customHeight="1">
      <c r="A267" s="1017"/>
      <c r="B267" s="1229"/>
      <c r="C267" s="1229"/>
      <c r="D267" s="1229"/>
      <c r="E267" s="1229"/>
      <c r="F267" s="1229"/>
      <c r="G267" s="1229"/>
      <c r="H267" s="1229"/>
      <c r="I267" s="1230"/>
      <c r="J267" s="988"/>
      <c r="K267" s="988"/>
      <c r="L267" s="1019"/>
      <c r="M267" s="766" t="s">
        <v>526</v>
      </c>
      <c r="N267" s="731"/>
      <c r="O267" s="767">
        <v>2</v>
      </c>
      <c r="P267" s="768">
        <v>2000</v>
      </c>
      <c r="Q267" s="768">
        <v>4000</v>
      </c>
      <c r="R267" s="753"/>
      <c r="S267" s="759">
        <f t="shared" si="18"/>
        <v>4000</v>
      </c>
      <c r="T267" s="769"/>
      <c r="U267" s="566">
        <v>0</v>
      </c>
      <c r="V267" s="757">
        <v>0</v>
      </c>
      <c r="W267" s="566">
        <v>4000</v>
      </c>
      <c r="X267" s="566">
        <v>4000</v>
      </c>
      <c r="Y267" s="566">
        <v>4000</v>
      </c>
      <c r="Z267" s="566">
        <v>4000</v>
      </c>
      <c r="AA267" s="335"/>
      <c r="AB267" s="335"/>
      <c r="AC267" s="335"/>
      <c r="AD267" s="335"/>
      <c r="AE267" s="335"/>
      <c r="AF267" s="335"/>
      <c r="AG267" s="335"/>
      <c r="AH267" s="335"/>
      <c r="AI267" s="335"/>
      <c r="AJ267" s="335"/>
      <c r="AK267" s="335"/>
      <c r="AL267" s="335"/>
      <c r="AM267" s="335"/>
      <c r="AN267" s="335"/>
      <c r="AO267" s="335"/>
      <c r="AP267" s="335"/>
      <c r="AQ267" s="335"/>
      <c r="AR267" s="335"/>
      <c r="AS267" s="335"/>
      <c r="AT267" s="335"/>
      <c r="AU267" s="335"/>
      <c r="AV267" s="335"/>
      <c r="AW267" s="335"/>
      <c r="AX267" s="335"/>
      <c r="AY267" s="335"/>
      <c r="AZ267" s="335"/>
      <c r="BA267" s="335"/>
      <c r="BB267" s="335"/>
      <c r="BC267" s="335"/>
      <c r="BD267" s="335"/>
      <c r="BE267" s="335"/>
      <c r="BF267" s="335"/>
      <c r="BG267" s="335"/>
      <c r="BH267" s="335"/>
      <c r="BI267" s="335"/>
      <c r="BJ267" s="335"/>
      <c r="BK267" s="335"/>
      <c r="BL267" s="335"/>
      <c r="BM267" s="335"/>
      <c r="BN267" s="335"/>
      <c r="BO267" s="335"/>
      <c r="BP267" s="335"/>
      <c r="BQ267" s="335"/>
      <c r="BR267" s="335"/>
      <c r="BS267" s="335"/>
      <c r="BT267" s="335"/>
      <c r="BU267" s="335"/>
      <c r="BV267" s="335"/>
      <c r="BW267" s="335"/>
      <c r="BX267" s="335"/>
      <c r="BY267" s="335"/>
      <c r="BZ267" s="335"/>
      <c r="CA267" s="335"/>
      <c r="CB267" s="335"/>
      <c r="CC267" s="335"/>
      <c r="CD267" s="335"/>
      <c r="CE267" s="335"/>
      <c r="CF267" s="335"/>
    </row>
    <row r="268" spans="1:84" s="436" customFormat="1" ht="33" customHeight="1">
      <c r="A268" s="1017"/>
      <c r="B268" s="1229"/>
      <c r="C268" s="1229"/>
      <c r="D268" s="1229"/>
      <c r="E268" s="1229"/>
      <c r="F268" s="1229"/>
      <c r="G268" s="1229"/>
      <c r="H268" s="1229"/>
      <c r="I268" s="1230"/>
      <c r="J268" s="988"/>
      <c r="K268" s="988"/>
      <c r="L268" s="1019"/>
      <c r="M268" s="766" t="s">
        <v>504</v>
      </c>
      <c r="N268" s="731"/>
      <c r="O268" s="767">
        <v>2</v>
      </c>
      <c r="P268" s="768">
        <v>3000</v>
      </c>
      <c r="Q268" s="768">
        <v>6000</v>
      </c>
      <c r="R268" s="753"/>
      <c r="S268" s="759">
        <f t="shared" si="18"/>
        <v>6000</v>
      </c>
      <c r="T268" s="769"/>
      <c r="U268" s="566">
        <v>0</v>
      </c>
      <c r="V268" s="757">
        <v>0</v>
      </c>
      <c r="W268" s="566">
        <v>6000</v>
      </c>
      <c r="X268" s="566">
        <v>6000</v>
      </c>
      <c r="Y268" s="566">
        <v>6000</v>
      </c>
      <c r="Z268" s="566">
        <v>6000</v>
      </c>
      <c r="AA268" s="335"/>
      <c r="AB268" s="335"/>
      <c r="AC268" s="335"/>
      <c r="AD268" s="335"/>
      <c r="AE268" s="335"/>
      <c r="AF268" s="335"/>
      <c r="AG268" s="335"/>
      <c r="AH268" s="335"/>
      <c r="AI268" s="335"/>
      <c r="AJ268" s="335"/>
      <c r="AK268" s="335"/>
      <c r="AL268" s="335"/>
      <c r="AM268" s="335"/>
      <c r="AN268" s="335"/>
      <c r="AO268" s="335"/>
      <c r="AP268" s="335"/>
      <c r="AQ268" s="335"/>
      <c r="AR268" s="335"/>
      <c r="AS268" s="335"/>
      <c r="AT268" s="335"/>
      <c r="AU268" s="335"/>
      <c r="AV268" s="335"/>
      <c r="AW268" s="335"/>
      <c r="AX268" s="335"/>
      <c r="AY268" s="335"/>
      <c r="AZ268" s="335"/>
      <c r="BA268" s="335"/>
      <c r="BB268" s="335"/>
      <c r="BC268" s="335"/>
      <c r="BD268" s="335"/>
      <c r="BE268" s="335"/>
      <c r="BF268" s="335"/>
      <c r="BG268" s="335"/>
      <c r="BH268" s="335"/>
      <c r="BI268" s="335"/>
      <c r="BJ268" s="335"/>
      <c r="BK268" s="335"/>
      <c r="BL268" s="335"/>
      <c r="BM268" s="335"/>
      <c r="BN268" s="335"/>
      <c r="BO268" s="335"/>
      <c r="BP268" s="335"/>
      <c r="BQ268" s="335"/>
      <c r="BR268" s="335"/>
      <c r="BS268" s="335"/>
      <c r="BT268" s="335"/>
      <c r="BU268" s="335"/>
      <c r="BV268" s="335"/>
      <c r="BW268" s="335"/>
      <c r="BX268" s="335"/>
      <c r="BY268" s="335"/>
      <c r="BZ268" s="335"/>
      <c r="CA268" s="335"/>
      <c r="CB268" s="335"/>
      <c r="CC268" s="335"/>
      <c r="CD268" s="335"/>
      <c r="CE268" s="335"/>
      <c r="CF268" s="335"/>
    </row>
    <row r="269" spans="1:84" s="436" customFormat="1" ht="71.25" customHeight="1">
      <c r="A269" s="1017"/>
      <c r="B269" s="1229"/>
      <c r="C269" s="1229"/>
      <c r="D269" s="1229"/>
      <c r="E269" s="1229"/>
      <c r="F269" s="1229"/>
      <c r="G269" s="1229"/>
      <c r="H269" s="1229"/>
      <c r="I269" s="1230"/>
      <c r="J269" s="988"/>
      <c r="K269" s="988"/>
      <c r="L269" s="1019"/>
      <c r="M269" s="766" t="s">
        <v>505</v>
      </c>
      <c r="N269" s="731"/>
      <c r="O269" s="767">
        <v>2</v>
      </c>
      <c r="P269" s="768">
        <v>4000</v>
      </c>
      <c r="Q269" s="768">
        <v>8000</v>
      </c>
      <c r="R269" s="753"/>
      <c r="S269" s="759">
        <f t="shared" si="18"/>
        <v>8000</v>
      </c>
      <c r="T269" s="769"/>
      <c r="U269" s="566">
        <v>0</v>
      </c>
      <c r="V269" s="757">
        <v>0</v>
      </c>
      <c r="W269" s="566">
        <v>8000</v>
      </c>
      <c r="X269" s="566">
        <v>8000</v>
      </c>
      <c r="Y269" s="566">
        <v>8000</v>
      </c>
      <c r="Z269" s="566">
        <v>8000</v>
      </c>
      <c r="AA269" s="335"/>
      <c r="AB269" s="335"/>
      <c r="AC269" s="335"/>
      <c r="AD269" s="335"/>
      <c r="AE269" s="335"/>
      <c r="AF269" s="335"/>
      <c r="AG269" s="335"/>
      <c r="AH269" s="335"/>
      <c r="AI269" s="335"/>
      <c r="AJ269" s="335"/>
      <c r="AK269" s="335"/>
      <c r="AL269" s="335"/>
      <c r="AM269" s="335"/>
      <c r="AN269" s="335"/>
      <c r="AO269" s="335"/>
      <c r="AP269" s="335"/>
      <c r="AQ269" s="335"/>
      <c r="AR269" s="335"/>
      <c r="AS269" s="335"/>
      <c r="AT269" s="335"/>
      <c r="AU269" s="335"/>
      <c r="AV269" s="335"/>
      <c r="AW269" s="335"/>
      <c r="AX269" s="335"/>
      <c r="AY269" s="335"/>
      <c r="AZ269" s="335"/>
      <c r="BA269" s="335"/>
      <c r="BB269" s="335"/>
      <c r="BC269" s="335"/>
      <c r="BD269" s="335"/>
      <c r="BE269" s="335"/>
      <c r="BF269" s="335"/>
      <c r="BG269" s="335"/>
      <c r="BH269" s="335"/>
      <c r="BI269" s="335"/>
      <c r="BJ269" s="335"/>
      <c r="BK269" s="335"/>
      <c r="BL269" s="335"/>
      <c r="BM269" s="335"/>
      <c r="BN269" s="335"/>
      <c r="BO269" s="335"/>
      <c r="BP269" s="335"/>
      <c r="BQ269" s="335"/>
      <c r="BR269" s="335"/>
      <c r="BS269" s="335"/>
      <c r="BT269" s="335"/>
      <c r="BU269" s="335"/>
      <c r="BV269" s="335"/>
      <c r="BW269" s="335"/>
      <c r="BX269" s="335"/>
      <c r="BY269" s="335"/>
      <c r="BZ269" s="335"/>
      <c r="CA269" s="335"/>
      <c r="CB269" s="335"/>
      <c r="CC269" s="335"/>
      <c r="CD269" s="335"/>
      <c r="CE269" s="335"/>
      <c r="CF269" s="335"/>
    </row>
    <row r="270" spans="1:84" s="436" customFormat="1" ht="40.5">
      <c r="A270" s="1017"/>
      <c r="B270" s="1229"/>
      <c r="C270" s="1229"/>
      <c r="D270" s="1229"/>
      <c r="E270" s="1229"/>
      <c r="F270" s="1229"/>
      <c r="G270" s="1229"/>
      <c r="H270" s="1229"/>
      <c r="I270" s="1230"/>
      <c r="J270" s="988"/>
      <c r="K270" s="988"/>
      <c r="L270" s="1019"/>
      <c r="M270" s="766" t="s">
        <v>527</v>
      </c>
      <c r="N270" s="731"/>
      <c r="O270" s="767">
        <v>1</v>
      </c>
      <c r="P270" s="768">
        <v>58000</v>
      </c>
      <c r="Q270" s="768">
        <v>58000</v>
      </c>
      <c r="R270" s="753"/>
      <c r="S270" s="759">
        <f t="shared" si="18"/>
        <v>58000</v>
      </c>
      <c r="T270" s="769"/>
      <c r="U270" s="566">
        <v>0</v>
      </c>
      <c r="V270" s="757">
        <v>0</v>
      </c>
      <c r="W270" s="566">
        <v>58000</v>
      </c>
      <c r="X270" s="566">
        <v>58000</v>
      </c>
      <c r="Y270" s="566">
        <v>58000</v>
      </c>
      <c r="Z270" s="566">
        <v>58000</v>
      </c>
      <c r="AA270" s="335"/>
      <c r="AB270" s="335"/>
      <c r="AC270" s="335"/>
      <c r="AD270" s="335"/>
      <c r="AE270" s="335"/>
      <c r="AF270" s="335"/>
      <c r="AG270" s="335"/>
      <c r="AH270" s="335"/>
      <c r="AI270" s="335"/>
      <c r="AJ270" s="335"/>
      <c r="AK270" s="335"/>
      <c r="AL270" s="335"/>
      <c r="AM270" s="335"/>
      <c r="AN270" s="335"/>
      <c r="AO270" s="335"/>
      <c r="AP270" s="335"/>
      <c r="AQ270" s="335"/>
      <c r="AR270" s="335"/>
      <c r="AS270" s="335"/>
      <c r="AT270" s="335"/>
      <c r="AU270" s="335"/>
      <c r="AV270" s="335"/>
      <c r="AW270" s="335"/>
      <c r="AX270" s="335"/>
      <c r="AY270" s="335"/>
      <c r="AZ270" s="335"/>
      <c r="BA270" s="335"/>
      <c r="BB270" s="335"/>
      <c r="BC270" s="335"/>
      <c r="BD270" s="335"/>
      <c r="BE270" s="335"/>
      <c r="BF270" s="335"/>
      <c r="BG270" s="335"/>
      <c r="BH270" s="335"/>
      <c r="BI270" s="335"/>
      <c r="BJ270" s="335"/>
      <c r="BK270" s="335"/>
      <c r="BL270" s="335"/>
      <c r="BM270" s="335"/>
      <c r="BN270" s="335"/>
      <c r="BO270" s="335"/>
      <c r="BP270" s="335"/>
      <c r="BQ270" s="335"/>
      <c r="BR270" s="335"/>
      <c r="BS270" s="335"/>
      <c r="BT270" s="335"/>
      <c r="BU270" s="335"/>
      <c r="BV270" s="335"/>
      <c r="BW270" s="335"/>
      <c r="BX270" s="335"/>
      <c r="BY270" s="335"/>
      <c r="BZ270" s="335"/>
      <c r="CA270" s="335"/>
      <c r="CB270" s="335"/>
      <c r="CC270" s="335"/>
      <c r="CD270" s="335"/>
      <c r="CE270" s="335"/>
      <c r="CF270" s="335"/>
    </row>
    <row r="271" spans="1:84" s="436" customFormat="1" ht="53.25" customHeight="1">
      <c r="A271" s="1017"/>
      <c r="B271" s="1229"/>
      <c r="C271" s="1229"/>
      <c r="D271" s="1229"/>
      <c r="E271" s="1229"/>
      <c r="F271" s="1229"/>
      <c r="G271" s="1229"/>
      <c r="H271" s="1229"/>
      <c r="I271" s="1230"/>
      <c r="J271" s="988"/>
      <c r="K271" s="988"/>
      <c r="L271" s="1019"/>
      <c r="M271" s="766" t="s">
        <v>528</v>
      </c>
      <c r="N271" s="731"/>
      <c r="O271" s="767">
        <v>1</v>
      </c>
      <c r="P271" s="768">
        <v>9500</v>
      </c>
      <c r="Q271" s="768">
        <v>9500</v>
      </c>
      <c r="R271" s="753"/>
      <c r="S271" s="759">
        <f t="shared" si="18"/>
        <v>9500</v>
      </c>
      <c r="T271" s="769"/>
      <c r="U271" s="566">
        <v>0</v>
      </c>
      <c r="V271" s="757">
        <v>0</v>
      </c>
      <c r="W271" s="566">
        <v>9500</v>
      </c>
      <c r="X271" s="566">
        <v>9500</v>
      </c>
      <c r="Y271" s="566">
        <v>9500</v>
      </c>
      <c r="Z271" s="566">
        <v>9500</v>
      </c>
      <c r="AA271" s="335"/>
      <c r="AB271" s="335"/>
      <c r="AC271" s="335"/>
      <c r="AD271" s="335"/>
      <c r="AE271" s="335"/>
      <c r="AF271" s="335"/>
      <c r="AG271" s="335"/>
      <c r="AH271" s="335"/>
      <c r="AI271" s="335"/>
      <c r="AJ271" s="335"/>
      <c r="AK271" s="335"/>
      <c r="AL271" s="335"/>
      <c r="AM271" s="335"/>
      <c r="AN271" s="335"/>
      <c r="AO271" s="335"/>
      <c r="AP271" s="335"/>
      <c r="AQ271" s="335"/>
      <c r="AR271" s="335"/>
      <c r="AS271" s="335"/>
      <c r="AT271" s="335"/>
      <c r="AU271" s="335"/>
      <c r="AV271" s="335"/>
      <c r="AW271" s="335"/>
      <c r="AX271" s="335"/>
      <c r="AY271" s="335"/>
      <c r="AZ271" s="335"/>
      <c r="BA271" s="335"/>
      <c r="BB271" s="335"/>
      <c r="BC271" s="335"/>
      <c r="BD271" s="335"/>
      <c r="BE271" s="335"/>
      <c r="BF271" s="335"/>
      <c r="BG271" s="335"/>
      <c r="BH271" s="335"/>
      <c r="BI271" s="335"/>
      <c r="BJ271" s="335"/>
      <c r="BK271" s="335"/>
      <c r="BL271" s="335"/>
      <c r="BM271" s="335"/>
      <c r="BN271" s="335"/>
      <c r="BO271" s="335"/>
      <c r="BP271" s="335"/>
      <c r="BQ271" s="335"/>
      <c r="BR271" s="335"/>
      <c r="BS271" s="335"/>
      <c r="BT271" s="335"/>
      <c r="BU271" s="335"/>
      <c r="BV271" s="335"/>
      <c r="BW271" s="335"/>
      <c r="BX271" s="335"/>
      <c r="BY271" s="335"/>
      <c r="BZ271" s="335"/>
      <c r="CA271" s="335"/>
      <c r="CB271" s="335"/>
      <c r="CC271" s="335"/>
      <c r="CD271" s="335"/>
      <c r="CE271" s="335"/>
      <c r="CF271" s="335"/>
    </row>
    <row r="272" spans="1:84" s="436" customFormat="1" ht="52.5" customHeight="1">
      <c r="A272" s="1017"/>
      <c r="B272" s="1229"/>
      <c r="C272" s="1229"/>
      <c r="D272" s="1229"/>
      <c r="E272" s="1229"/>
      <c r="F272" s="1229"/>
      <c r="G272" s="1229"/>
      <c r="H272" s="1229"/>
      <c r="I272" s="1230"/>
      <c r="J272" s="988"/>
      <c r="K272" s="988"/>
      <c r="L272" s="1019"/>
      <c r="M272" s="766" t="s">
        <v>586</v>
      </c>
      <c r="N272" s="731"/>
      <c r="O272" s="767">
        <v>1</v>
      </c>
      <c r="P272" s="768">
        <v>105000</v>
      </c>
      <c r="Q272" s="768">
        <v>105000</v>
      </c>
      <c r="R272" s="753"/>
      <c r="S272" s="759">
        <f t="shared" si="18"/>
        <v>105000</v>
      </c>
      <c r="T272" s="769"/>
      <c r="U272" s="566">
        <v>0</v>
      </c>
      <c r="V272" s="757">
        <v>0</v>
      </c>
      <c r="W272" s="566">
        <v>105000</v>
      </c>
      <c r="X272" s="566">
        <v>105000</v>
      </c>
      <c r="Y272" s="566">
        <v>105000</v>
      </c>
      <c r="Z272" s="566">
        <v>105000</v>
      </c>
      <c r="AA272" s="335"/>
      <c r="AB272" s="335"/>
      <c r="AC272" s="335"/>
      <c r="AD272" s="335"/>
      <c r="AE272" s="335"/>
      <c r="AF272" s="335"/>
      <c r="AG272" s="335"/>
      <c r="AH272" s="335"/>
      <c r="AI272" s="335"/>
      <c r="AJ272" s="335"/>
      <c r="AK272" s="335"/>
      <c r="AL272" s="335"/>
      <c r="AM272" s="335"/>
      <c r="AN272" s="335"/>
      <c r="AO272" s="335"/>
      <c r="AP272" s="335"/>
      <c r="AQ272" s="335"/>
      <c r="AR272" s="335"/>
      <c r="AS272" s="335"/>
      <c r="AT272" s="335"/>
      <c r="AU272" s="335"/>
      <c r="AV272" s="335"/>
      <c r="AW272" s="335"/>
      <c r="AX272" s="335"/>
      <c r="AY272" s="335"/>
      <c r="AZ272" s="335"/>
      <c r="BA272" s="335"/>
      <c r="BB272" s="335"/>
      <c r="BC272" s="335"/>
      <c r="BD272" s="335"/>
      <c r="BE272" s="335"/>
      <c r="BF272" s="335"/>
      <c r="BG272" s="335"/>
      <c r="BH272" s="335"/>
      <c r="BI272" s="335"/>
      <c r="BJ272" s="335"/>
      <c r="BK272" s="335"/>
      <c r="BL272" s="335"/>
      <c r="BM272" s="335"/>
      <c r="BN272" s="335"/>
      <c r="BO272" s="335"/>
      <c r="BP272" s="335"/>
      <c r="BQ272" s="335"/>
      <c r="BR272" s="335"/>
      <c r="BS272" s="335"/>
      <c r="BT272" s="335"/>
      <c r="BU272" s="335"/>
      <c r="BV272" s="335"/>
      <c r="BW272" s="335"/>
      <c r="BX272" s="335"/>
      <c r="BY272" s="335"/>
      <c r="BZ272" s="335"/>
      <c r="CA272" s="335"/>
      <c r="CB272" s="335"/>
      <c r="CC272" s="335"/>
      <c r="CD272" s="335"/>
      <c r="CE272" s="335"/>
      <c r="CF272" s="335"/>
    </row>
    <row r="273" spans="1:84" s="436" customFormat="1" ht="81" customHeight="1">
      <c r="A273" s="1017"/>
      <c r="B273" s="1229"/>
      <c r="C273" s="1229"/>
      <c r="D273" s="1229"/>
      <c r="E273" s="1229"/>
      <c r="F273" s="1229"/>
      <c r="G273" s="1229"/>
      <c r="H273" s="1229"/>
      <c r="I273" s="1230"/>
      <c r="J273" s="988"/>
      <c r="K273" s="988"/>
      <c r="L273" s="1019"/>
      <c r="M273" s="766" t="s">
        <v>529</v>
      </c>
      <c r="N273" s="731"/>
      <c r="O273" s="767">
        <v>1</v>
      </c>
      <c r="P273" s="768">
        <v>300000</v>
      </c>
      <c r="Q273" s="768">
        <v>300000</v>
      </c>
      <c r="R273" s="753"/>
      <c r="S273" s="759">
        <f t="shared" si="18"/>
        <v>300000</v>
      </c>
      <c r="T273" s="769"/>
      <c r="U273" s="566">
        <v>0</v>
      </c>
      <c r="V273" s="757">
        <v>0</v>
      </c>
      <c r="W273" s="566">
        <v>300000</v>
      </c>
      <c r="X273" s="566">
        <v>300000</v>
      </c>
      <c r="Y273" s="566">
        <v>300000</v>
      </c>
      <c r="Z273" s="566">
        <v>300000</v>
      </c>
      <c r="AA273" s="335"/>
      <c r="AB273" s="335"/>
      <c r="AC273" s="335"/>
      <c r="AD273" s="335"/>
      <c r="AE273" s="335"/>
      <c r="AF273" s="335"/>
      <c r="AG273" s="335"/>
      <c r="AH273" s="335"/>
      <c r="AI273" s="335"/>
      <c r="AJ273" s="335"/>
      <c r="AK273" s="335"/>
      <c r="AL273" s="335"/>
      <c r="AM273" s="335"/>
      <c r="AN273" s="335"/>
      <c r="AO273" s="335"/>
      <c r="AP273" s="335"/>
      <c r="AQ273" s="335"/>
      <c r="AR273" s="335"/>
      <c r="AS273" s="335"/>
      <c r="AT273" s="335"/>
      <c r="AU273" s="335"/>
      <c r="AV273" s="335"/>
      <c r="AW273" s="335"/>
      <c r="AX273" s="335"/>
      <c r="AY273" s="335"/>
      <c r="AZ273" s="335"/>
      <c r="BA273" s="335"/>
      <c r="BB273" s="335"/>
      <c r="BC273" s="335"/>
      <c r="BD273" s="335"/>
      <c r="BE273" s="335"/>
      <c r="BF273" s="335"/>
      <c r="BG273" s="335"/>
      <c r="BH273" s="335"/>
      <c r="BI273" s="335"/>
      <c r="BJ273" s="335"/>
      <c r="BK273" s="335"/>
      <c r="BL273" s="335"/>
      <c r="BM273" s="335"/>
      <c r="BN273" s="335"/>
      <c r="BO273" s="335"/>
      <c r="BP273" s="335"/>
      <c r="BQ273" s="335"/>
      <c r="BR273" s="335"/>
      <c r="BS273" s="335"/>
      <c r="BT273" s="335"/>
      <c r="BU273" s="335"/>
      <c r="BV273" s="335"/>
      <c r="BW273" s="335"/>
      <c r="BX273" s="335"/>
      <c r="BY273" s="335"/>
      <c r="BZ273" s="335"/>
      <c r="CA273" s="335"/>
      <c r="CB273" s="335"/>
      <c r="CC273" s="335"/>
      <c r="CD273" s="335"/>
      <c r="CE273" s="335"/>
      <c r="CF273" s="335"/>
    </row>
    <row r="274" spans="1:84" s="436" customFormat="1" ht="61.5" customHeight="1">
      <c r="A274" s="1017"/>
      <c r="B274" s="1229"/>
      <c r="C274" s="1229"/>
      <c r="D274" s="1229"/>
      <c r="E274" s="1229"/>
      <c r="F274" s="1229"/>
      <c r="G274" s="1229"/>
      <c r="H274" s="1229"/>
      <c r="I274" s="1230"/>
      <c r="J274" s="988"/>
      <c r="K274" s="988"/>
      <c r="L274" s="1019"/>
      <c r="M274" s="766" t="s">
        <v>530</v>
      </c>
      <c r="N274" s="731"/>
      <c r="O274" s="767">
        <v>1</v>
      </c>
      <c r="P274" s="768">
        <v>36000</v>
      </c>
      <c r="Q274" s="768">
        <v>36000</v>
      </c>
      <c r="R274" s="753"/>
      <c r="S274" s="759">
        <f t="shared" si="18"/>
        <v>36000</v>
      </c>
      <c r="T274" s="769"/>
      <c r="U274" s="566">
        <v>0</v>
      </c>
      <c r="V274" s="757">
        <v>0</v>
      </c>
      <c r="W274" s="566">
        <v>36000</v>
      </c>
      <c r="X274" s="566">
        <v>36000</v>
      </c>
      <c r="Y274" s="566">
        <v>36000</v>
      </c>
      <c r="Z274" s="566">
        <v>36000</v>
      </c>
      <c r="AA274" s="335"/>
      <c r="AB274" s="335"/>
      <c r="AC274" s="335"/>
      <c r="AD274" s="335"/>
      <c r="AE274" s="335"/>
      <c r="AF274" s="335"/>
      <c r="AG274" s="335"/>
      <c r="AH274" s="335"/>
      <c r="AI274" s="335"/>
      <c r="AJ274" s="335"/>
      <c r="AK274" s="335"/>
      <c r="AL274" s="335"/>
      <c r="AM274" s="335"/>
      <c r="AN274" s="335"/>
      <c r="AO274" s="335"/>
      <c r="AP274" s="335"/>
      <c r="AQ274" s="335"/>
      <c r="AR274" s="335"/>
      <c r="AS274" s="335"/>
      <c r="AT274" s="335"/>
      <c r="AU274" s="335"/>
      <c r="AV274" s="335"/>
      <c r="AW274" s="335"/>
      <c r="AX274" s="335"/>
      <c r="AY274" s="335"/>
      <c r="AZ274" s="335"/>
      <c r="BA274" s="335"/>
      <c r="BB274" s="335"/>
      <c r="BC274" s="335"/>
      <c r="BD274" s="335"/>
      <c r="BE274" s="335"/>
      <c r="BF274" s="335"/>
      <c r="BG274" s="335"/>
      <c r="BH274" s="335"/>
      <c r="BI274" s="335"/>
      <c r="BJ274" s="335"/>
      <c r="BK274" s="335"/>
      <c r="BL274" s="335"/>
      <c r="BM274" s="335"/>
      <c r="BN274" s="335"/>
      <c r="BO274" s="335"/>
      <c r="BP274" s="335"/>
      <c r="BQ274" s="335"/>
      <c r="BR274" s="335"/>
      <c r="BS274" s="335"/>
      <c r="BT274" s="335"/>
      <c r="BU274" s="335"/>
      <c r="BV274" s="335"/>
      <c r="BW274" s="335"/>
      <c r="BX274" s="335"/>
      <c r="BY274" s="335"/>
      <c r="BZ274" s="335"/>
      <c r="CA274" s="335"/>
      <c r="CB274" s="335"/>
      <c r="CC274" s="335"/>
      <c r="CD274" s="335"/>
      <c r="CE274" s="335"/>
      <c r="CF274" s="335"/>
    </row>
    <row r="275" spans="1:84" s="436" customFormat="1" ht="41.25" customHeight="1">
      <c r="A275" s="1017"/>
      <c r="B275" s="1229"/>
      <c r="C275" s="1229"/>
      <c r="D275" s="1229"/>
      <c r="E275" s="1229"/>
      <c r="F275" s="1229"/>
      <c r="G275" s="1229"/>
      <c r="H275" s="1229"/>
      <c r="I275" s="1230"/>
      <c r="J275" s="988"/>
      <c r="K275" s="988"/>
      <c r="L275" s="1019"/>
      <c r="M275" s="766" t="s">
        <v>531</v>
      </c>
      <c r="N275" s="731"/>
      <c r="O275" s="767">
        <v>3</v>
      </c>
      <c r="P275" s="768">
        <v>5200</v>
      </c>
      <c r="Q275" s="768">
        <v>15600</v>
      </c>
      <c r="R275" s="753"/>
      <c r="S275" s="759">
        <f t="shared" si="18"/>
        <v>15600</v>
      </c>
      <c r="T275" s="769"/>
      <c r="U275" s="566">
        <v>0</v>
      </c>
      <c r="V275" s="757">
        <v>0</v>
      </c>
      <c r="W275" s="566">
        <v>15600</v>
      </c>
      <c r="X275" s="566">
        <v>15600</v>
      </c>
      <c r="Y275" s="566">
        <v>15600</v>
      </c>
      <c r="Z275" s="566">
        <v>15600</v>
      </c>
      <c r="AA275" s="335"/>
      <c r="AB275" s="335"/>
      <c r="AC275" s="335"/>
      <c r="AD275" s="335"/>
      <c r="AE275" s="335"/>
      <c r="AF275" s="335"/>
      <c r="AG275" s="335"/>
      <c r="AH275" s="335"/>
      <c r="AI275" s="335"/>
      <c r="AJ275" s="335"/>
      <c r="AK275" s="335"/>
      <c r="AL275" s="335"/>
      <c r="AM275" s="335"/>
      <c r="AN275" s="335"/>
      <c r="AO275" s="335"/>
      <c r="AP275" s="335"/>
      <c r="AQ275" s="335"/>
      <c r="AR275" s="335"/>
      <c r="AS275" s="335"/>
      <c r="AT275" s="335"/>
      <c r="AU275" s="335"/>
      <c r="AV275" s="335"/>
      <c r="AW275" s="335"/>
      <c r="AX275" s="335"/>
      <c r="AY275" s="335"/>
      <c r="AZ275" s="335"/>
      <c r="BA275" s="335"/>
      <c r="BB275" s="335"/>
      <c r="BC275" s="335"/>
      <c r="BD275" s="335"/>
      <c r="BE275" s="335"/>
      <c r="BF275" s="335"/>
      <c r="BG275" s="335"/>
      <c r="BH275" s="335"/>
      <c r="BI275" s="335"/>
      <c r="BJ275" s="335"/>
      <c r="BK275" s="335"/>
      <c r="BL275" s="335"/>
      <c r="BM275" s="335"/>
      <c r="BN275" s="335"/>
      <c r="BO275" s="335"/>
      <c r="BP275" s="335"/>
      <c r="BQ275" s="335"/>
      <c r="BR275" s="335"/>
      <c r="BS275" s="335"/>
      <c r="BT275" s="335"/>
      <c r="BU275" s="335"/>
      <c r="BV275" s="335"/>
      <c r="BW275" s="335"/>
      <c r="BX275" s="335"/>
      <c r="BY275" s="335"/>
      <c r="BZ275" s="335"/>
      <c r="CA275" s="335"/>
      <c r="CB275" s="335"/>
      <c r="CC275" s="335"/>
      <c r="CD275" s="335"/>
      <c r="CE275" s="335"/>
      <c r="CF275" s="335"/>
    </row>
    <row r="276" spans="1:84" s="436" customFormat="1" ht="35.25" customHeight="1">
      <c r="A276" s="1017"/>
      <c r="B276" s="1229"/>
      <c r="C276" s="1229"/>
      <c r="D276" s="1229"/>
      <c r="E276" s="1229"/>
      <c r="F276" s="1229"/>
      <c r="G276" s="1229"/>
      <c r="H276" s="1229"/>
      <c r="I276" s="1230"/>
      <c r="J276" s="988"/>
      <c r="K276" s="988"/>
      <c r="L276" s="1019"/>
      <c r="M276" s="766" t="s">
        <v>516</v>
      </c>
      <c r="N276" s="731"/>
      <c r="O276" s="767">
        <v>2</v>
      </c>
      <c r="P276" s="768">
        <v>49000</v>
      </c>
      <c r="Q276" s="768">
        <v>98000</v>
      </c>
      <c r="R276" s="753"/>
      <c r="S276" s="759">
        <f t="shared" si="18"/>
        <v>98000</v>
      </c>
      <c r="T276" s="769"/>
      <c r="U276" s="566">
        <v>0</v>
      </c>
      <c r="V276" s="757">
        <v>0</v>
      </c>
      <c r="W276" s="566">
        <v>98000</v>
      </c>
      <c r="X276" s="566">
        <v>98000</v>
      </c>
      <c r="Y276" s="566">
        <v>98000</v>
      </c>
      <c r="Z276" s="566">
        <v>98000</v>
      </c>
      <c r="AA276" s="335"/>
      <c r="AB276" s="335"/>
      <c r="AC276" s="335"/>
      <c r="AD276" s="335"/>
      <c r="AE276" s="335"/>
      <c r="AF276" s="335"/>
      <c r="AG276" s="335"/>
      <c r="AH276" s="335"/>
      <c r="AI276" s="335"/>
      <c r="AJ276" s="335"/>
      <c r="AK276" s="335"/>
      <c r="AL276" s="335"/>
      <c r="AM276" s="335"/>
      <c r="AN276" s="335"/>
      <c r="AO276" s="335"/>
      <c r="AP276" s="335"/>
      <c r="AQ276" s="335"/>
      <c r="AR276" s="335"/>
      <c r="AS276" s="335"/>
      <c r="AT276" s="335"/>
      <c r="AU276" s="335"/>
      <c r="AV276" s="335"/>
      <c r="AW276" s="335"/>
      <c r="AX276" s="335"/>
      <c r="AY276" s="335"/>
      <c r="AZ276" s="335"/>
      <c r="BA276" s="335"/>
      <c r="BB276" s="335"/>
      <c r="BC276" s="335"/>
      <c r="BD276" s="335"/>
      <c r="BE276" s="335"/>
      <c r="BF276" s="335"/>
      <c r="BG276" s="335"/>
      <c r="BH276" s="335"/>
      <c r="BI276" s="335"/>
      <c r="BJ276" s="335"/>
      <c r="BK276" s="335"/>
      <c r="BL276" s="335"/>
      <c r="BM276" s="335"/>
      <c r="BN276" s="335"/>
      <c r="BO276" s="335"/>
      <c r="BP276" s="335"/>
      <c r="BQ276" s="335"/>
      <c r="BR276" s="335"/>
      <c r="BS276" s="335"/>
      <c r="BT276" s="335"/>
      <c r="BU276" s="335"/>
      <c r="BV276" s="335"/>
      <c r="BW276" s="335"/>
      <c r="BX276" s="335"/>
      <c r="BY276" s="335"/>
      <c r="BZ276" s="335"/>
      <c r="CA276" s="335"/>
      <c r="CB276" s="335"/>
      <c r="CC276" s="335"/>
      <c r="CD276" s="335"/>
      <c r="CE276" s="335"/>
      <c r="CF276" s="335"/>
    </row>
    <row r="277" spans="1:84" s="436" customFormat="1" ht="84" customHeight="1">
      <c r="A277" s="1017"/>
      <c r="B277" s="1229"/>
      <c r="C277" s="1229"/>
      <c r="D277" s="1229"/>
      <c r="E277" s="1229"/>
      <c r="F277" s="1229"/>
      <c r="G277" s="1229"/>
      <c r="H277" s="1229"/>
      <c r="I277" s="1230"/>
      <c r="J277" s="988"/>
      <c r="K277" s="988"/>
      <c r="L277" s="1019"/>
      <c r="M277" s="766" t="s">
        <v>532</v>
      </c>
      <c r="N277" s="731"/>
      <c r="O277" s="767">
        <v>1</v>
      </c>
      <c r="P277" s="768">
        <v>62000</v>
      </c>
      <c r="Q277" s="768">
        <v>62000</v>
      </c>
      <c r="R277" s="753"/>
      <c r="S277" s="759">
        <f t="shared" si="18"/>
        <v>62000</v>
      </c>
      <c r="T277" s="769"/>
      <c r="U277" s="566">
        <v>0</v>
      </c>
      <c r="V277" s="757">
        <v>0</v>
      </c>
      <c r="W277" s="566">
        <v>62000</v>
      </c>
      <c r="X277" s="566">
        <v>62000</v>
      </c>
      <c r="Y277" s="566">
        <v>62000</v>
      </c>
      <c r="Z277" s="566">
        <v>62000</v>
      </c>
      <c r="AA277" s="335"/>
      <c r="AB277" s="335"/>
      <c r="AC277" s="335"/>
      <c r="AD277" s="335"/>
      <c r="AE277" s="335"/>
      <c r="AF277" s="335"/>
      <c r="AG277" s="335"/>
      <c r="AH277" s="335"/>
      <c r="AI277" s="335"/>
      <c r="AJ277" s="335"/>
      <c r="AK277" s="335"/>
      <c r="AL277" s="335"/>
      <c r="AM277" s="335"/>
      <c r="AN277" s="335"/>
      <c r="AO277" s="335"/>
      <c r="AP277" s="335"/>
      <c r="AQ277" s="335"/>
      <c r="AR277" s="335"/>
      <c r="AS277" s="335"/>
      <c r="AT277" s="335"/>
      <c r="AU277" s="335"/>
      <c r="AV277" s="335"/>
      <c r="AW277" s="335"/>
      <c r="AX277" s="335"/>
      <c r="AY277" s="335"/>
      <c r="AZ277" s="335"/>
      <c r="BA277" s="335"/>
      <c r="BB277" s="335"/>
      <c r="BC277" s="335"/>
      <c r="BD277" s="335"/>
      <c r="BE277" s="335"/>
      <c r="BF277" s="335"/>
      <c r="BG277" s="335"/>
      <c r="BH277" s="335"/>
      <c r="BI277" s="335"/>
      <c r="BJ277" s="335"/>
      <c r="BK277" s="335"/>
      <c r="BL277" s="335"/>
      <c r="BM277" s="335"/>
      <c r="BN277" s="335"/>
      <c r="BO277" s="335"/>
      <c r="BP277" s="335"/>
      <c r="BQ277" s="335"/>
      <c r="BR277" s="335"/>
      <c r="BS277" s="335"/>
      <c r="BT277" s="335"/>
      <c r="BU277" s="335"/>
      <c r="BV277" s="335"/>
      <c r="BW277" s="335"/>
      <c r="BX277" s="335"/>
      <c r="BY277" s="335"/>
      <c r="BZ277" s="335"/>
      <c r="CA277" s="335"/>
      <c r="CB277" s="335"/>
      <c r="CC277" s="335"/>
      <c r="CD277" s="335"/>
      <c r="CE277" s="335"/>
      <c r="CF277" s="335"/>
    </row>
    <row r="278" spans="1:84" s="436" customFormat="1" ht="96" customHeight="1">
      <c r="A278" s="1017"/>
      <c r="B278" s="1229"/>
      <c r="C278" s="1229"/>
      <c r="D278" s="1229"/>
      <c r="E278" s="1229"/>
      <c r="F278" s="1229"/>
      <c r="G278" s="1229"/>
      <c r="H278" s="1229"/>
      <c r="I278" s="1230"/>
      <c r="J278" s="988"/>
      <c r="K278" s="988"/>
      <c r="L278" s="1019"/>
      <c r="M278" s="766" t="s">
        <v>533</v>
      </c>
      <c r="N278" s="731"/>
      <c r="O278" s="767">
        <v>2</v>
      </c>
      <c r="P278" s="768">
        <v>60000</v>
      </c>
      <c r="Q278" s="768">
        <v>120000</v>
      </c>
      <c r="R278" s="753"/>
      <c r="S278" s="759">
        <f t="shared" si="18"/>
        <v>120000</v>
      </c>
      <c r="T278" s="769"/>
      <c r="U278" s="566">
        <v>0</v>
      </c>
      <c r="V278" s="757">
        <v>0</v>
      </c>
      <c r="W278" s="566">
        <v>120000</v>
      </c>
      <c r="X278" s="566">
        <v>120000</v>
      </c>
      <c r="Y278" s="566">
        <v>120000</v>
      </c>
      <c r="Z278" s="566">
        <v>120000</v>
      </c>
      <c r="AA278" s="335"/>
      <c r="AB278" s="335"/>
      <c r="AC278" s="335"/>
      <c r="AD278" s="335"/>
      <c r="AE278" s="335"/>
      <c r="AF278" s="335"/>
      <c r="AG278" s="335"/>
      <c r="AH278" s="335"/>
      <c r="AI278" s="335"/>
      <c r="AJ278" s="335"/>
      <c r="AK278" s="335"/>
      <c r="AL278" s="335"/>
      <c r="AM278" s="335"/>
      <c r="AN278" s="335"/>
      <c r="AO278" s="335"/>
      <c r="AP278" s="335"/>
      <c r="AQ278" s="335"/>
      <c r="AR278" s="335"/>
      <c r="AS278" s="335"/>
      <c r="AT278" s="335"/>
      <c r="AU278" s="335"/>
      <c r="AV278" s="335"/>
      <c r="AW278" s="335"/>
      <c r="AX278" s="335"/>
      <c r="AY278" s="335"/>
      <c r="AZ278" s="335"/>
      <c r="BA278" s="335"/>
      <c r="BB278" s="335"/>
      <c r="BC278" s="335"/>
      <c r="BD278" s="335"/>
      <c r="BE278" s="335"/>
      <c r="BF278" s="335"/>
      <c r="BG278" s="335"/>
      <c r="BH278" s="335"/>
      <c r="BI278" s="335"/>
      <c r="BJ278" s="335"/>
      <c r="BK278" s="335"/>
      <c r="BL278" s="335"/>
      <c r="BM278" s="335"/>
      <c r="BN278" s="335"/>
      <c r="BO278" s="335"/>
      <c r="BP278" s="335"/>
      <c r="BQ278" s="335"/>
      <c r="BR278" s="335"/>
      <c r="BS278" s="335"/>
      <c r="BT278" s="335"/>
      <c r="BU278" s="335"/>
      <c r="BV278" s="335"/>
      <c r="BW278" s="335"/>
      <c r="BX278" s="335"/>
      <c r="BY278" s="335"/>
      <c r="BZ278" s="335"/>
      <c r="CA278" s="335"/>
      <c r="CB278" s="335"/>
      <c r="CC278" s="335"/>
      <c r="CD278" s="335"/>
      <c r="CE278" s="335"/>
      <c r="CF278" s="335"/>
    </row>
    <row r="279" spans="1:84" s="436" customFormat="1" ht="51" customHeight="1">
      <c r="A279" s="1017" t="s">
        <v>220</v>
      </c>
      <c r="B279" s="1023"/>
      <c r="C279" s="988"/>
      <c r="D279" s="988"/>
      <c r="E279" s="988"/>
      <c r="F279" s="988"/>
      <c r="G279" s="988"/>
      <c r="H279" s="988"/>
      <c r="I279" s="1026" t="s">
        <v>559</v>
      </c>
      <c r="J279" s="1025">
        <v>850000</v>
      </c>
      <c r="K279" s="1228">
        <v>533700</v>
      </c>
      <c r="L279" s="1019" t="s">
        <v>17</v>
      </c>
      <c r="M279" s="770" t="s">
        <v>317</v>
      </c>
      <c r="N279" s="771"/>
      <c r="O279" s="772">
        <v>55</v>
      </c>
      <c r="P279" s="773">
        <v>46045.83</v>
      </c>
      <c r="Q279" s="773" t="e">
        <f>Q280+#REF!+Q281+#REF!+Q282</f>
        <v>#REF!</v>
      </c>
      <c r="R279" s="749" t="e">
        <f>R280+#REF!+R281+#REF!+R282</f>
        <v>#REF!</v>
      </c>
      <c r="S279" s="749" t="e">
        <f>S280+#REF!+S281+#REF!+S282</f>
        <v>#REF!</v>
      </c>
      <c r="T279" s="749" t="e">
        <f>T280+#REF!+T281+#REF!+T282</f>
        <v>#REF!</v>
      </c>
      <c r="U279" s="760">
        <v>533700</v>
      </c>
      <c r="V279" s="760">
        <v>533700</v>
      </c>
      <c r="W279" s="760">
        <v>266850</v>
      </c>
      <c r="X279" s="760">
        <v>266850</v>
      </c>
      <c r="Y279" s="760">
        <v>266850</v>
      </c>
      <c r="Z279" s="760">
        <v>266850</v>
      </c>
      <c r="AA279" s="335"/>
      <c r="AB279" s="335"/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5"/>
      <c r="BA279" s="335"/>
      <c r="BB279" s="335"/>
      <c r="BC279" s="335"/>
      <c r="BD279" s="335"/>
      <c r="BE279" s="335"/>
      <c r="BF279" s="335"/>
      <c r="BG279" s="335"/>
      <c r="BH279" s="335"/>
      <c r="BI279" s="335"/>
      <c r="BJ279" s="335"/>
      <c r="BK279" s="335"/>
      <c r="BL279" s="335"/>
      <c r="BM279" s="335"/>
      <c r="BN279" s="335"/>
      <c r="BO279" s="335"/>
      <c r="BP279" s="335"/>
      <c r="BQ279" s="335"/>
      <c r="BR279" s="335"/>
      <c r="BS279" s="335"/>
      <c r="BT279" s="335"/>
      <c r="BU279" s="335"/>
      <c r="BV279" s="335"/>
      <c r="BW279" s="335"/>
      <c r="BX279" s="335"/>
      <c r="BY279" s="335"/>
      <c r="BZ279" s="335"/>
      <c r="CA279" s="335"/>
      <c r="CB279" s="335"/>
      <c r="CC279" s="335"/>
      <c r="CD279" s="335"/>
      <c r="CE279" s="335"/>
      <c r="CF279" s="335"/>
    </row>
    <row r="280" spans="1:84" s="436" customFormat="1" ht="64.5" customHeight="1">
      <c r="A280" s="969"/>
      <c r="B280" s="988"/>
      <c r="C280" s="988"/>
      <c r="D280" s="988"/>
      <c r="E280" s="988"/>
      <c r="F280" s="988"/>
      <c r="G280" s="988"/>
      <c r="H280" s="988"/>
      <c r="I280" s="974"/>
      <c r="J280" s="974"/>
      <c r="K280" s="988"/>
      <c r="L280" s="988"/>
      <c r="M280" s="564" t="s">
        <v>529</v>
      </c>
      <c r="N280" s="731"/>
      <c r="O280" s="774">
        <v>50</v>
      </c>
      <c r="P280" s="748">
        <v>5800</v>
      </c>
      <c r="Q280" s="773">
        <f>ROUND(O280*P280,0)</f>
        <v>290000</v>
      </c>
      <c r="R280" s="775">
        <v>0</v>
      </c>
      <c r="S280" s="776">
        <v>290000</v>
      </c>
      <c r="T280" s="776"/>
      <c r="U280" s="566">
        <v>401833.33</v>
      </c>
      <c r="V280" s="566">
        <v>401833.33</v>
      </c>
      <c r="W280" s="566">
        <v>266850</v>
      </c>
      <c r="X280" s="566">
        <v>266850</v>
      </c>
      <c r="Y280" s="566">
        <v>266850</v>
      </c>
      <c r="Z280" s="566">
        <v>266850</v>
      </c>
      <c r="AA280" s="335"/>
      <c r="AB280" s="335"/>
      <c r="AC280" s="335"/>
      <c r="AD280" s="335"/>
      <c r="AE280" s="335"/>
      <c r="AF280" s="335"/>
      <c r="AG280" s="335"/>
      <c r="AH280" s="335"/>
      <c r="AI280" s="335"/>
      <c r="AJ280" s="335"/>
      <c r="AK280" s="335"/>
      <c r="AL280" s="335"/>
      <c r="AM280" s="335"/>
      <c r="AN280" s="335"/>
      <c r="AO280" s="335"/>
      <c r="AP280" s="335"/>
      <c r="AQ280" s="335"/>
      <c r="AR280" s="335"/>
      <c r="AS280" s="335"/>
      <c r="AT280" s="335"/>
      <c r="AU280" s="335"/>
      <c r="AV280" s="335"/>
      <c r="AW280" s="335"/>
      <c r="AX280" s="335"/>
      <c r="AY280" s="335"/>
      <c r="AZ280" s="335"/>
      <c r="BA280" s="335"/>
      <c r="BB280" s="335"/>
      <c r="BC280" s="335"/>
      <c r="BD280" s="335"/>
      <c r="BE280" s="335"/>
      <c r="BF280" s="335"/>
      <c r="BG280" s="335"/>
      <c r="BH280" s="335"/>
      <c r="BI280" s="335"/>
      <c r="BJ280" s="335"/>
      <c r="BK280" s="335"/>
      <c r="BL280" s="335"/>
      <c r="BM280" s="335"/>
      <c r="BN280" s="335"/>
      <c r="BO280" s="335"/>
      <c r="BP280" s="335"/>
      <c r="BQ280" s="335"/>
      <c r="BR280" s="335"/>
      <c r="BS280" s="335"/>
      <c r="BT280" s="335"/>
      <c r="BU280" s="335"/>
      <c r="BV280" s="335"/>
      <c r="BW280" s="335"/>
      <c r="BX280" s="335"/>
      <c r="BY280" s="335"/>
      <c r="BZ280" s="335"/>
      <c r="CA280" s="335"/>
      <c r="CB280" s="335"/>
      <c r="CC280" s="335"/>
      <c r="CD280" s="335"/>
      <c r="CE280" s="335"/>
      <c r="CF280" s="335"/>
    </row>
    <row r="281" spans="1:84" s="436" customFormat="1" ht="44.25" customHeight="1">
      <c r="A281" s="969"/>
      <c r="B281" s="988"/>
      <c r="C281" s="988"/>
      <c r="D281" s="988"/>
      <c r="E281" s="988"/>
      <c r="F281" s="988"/>
      <c r="G281" s="988"/>
      <c r="H281" s="988"/>
      <c r="I281" s="974"/>
      <c r="J281" s="974"/>
      <c r="K281" s="988"/>
      <c r="L281" s="988"/>
      <c r="M281" s="564" t="s">
        <v>888</v>
      </c>
      <c r="N281" s="731"/>
      <c r="O281" s="774">
        <v>1</v>
      </c>
      <c r="P281" s="748">
        <v>142000</v>
      </c>
      <c r="Q281" s="773">
        <f>ROUND(O281*P281,0)</f>
        <v>142000</v>
      </c>
      <c r="R281" s="775">
        <v>142000</v>
      </c>
      <c r="S281" s="776"/>
      <c r="T281" s="776"/>
      <c r="U281" s="566">
        <v>19644.67</v>
      </c>
      <c r="V281" s="566">
        <v>19644.67</v>
      </c>
      <c r="W281" s="566">
        <v>0</v>
      </c>
      <c r="X281" s="566">
        <v>0</v>
      </c>
      <c r="Y281" s="566">
        <v>0</v>
      </c>
      <c r="Z281" s="566">
        <v>0</v>
      </c>
      <c r="AA281" s="335"/>
      <c r="AB281" s="335"/>
      <c r="AC281" s="335"/>
      <c r="AD281" s="335"/>
      <c r="AE281" s="335"/>
      <c r="AF281" s="335"/>
      <c r="AG281" s="335"/>
      <c r="AH281" s="335"/>
      <c r="AI281" s="335"/>
      <c r="AJ281" s="335"/>
      <c r="AK281" s="335"/>
      <c r="AL281" s="335"/>
      <c r="AM281" s="335"/>
      <c r="AN281" s="335"/>
      <c r="AO281" s="335"/>
      <c r="AP281" s="335"/>
      <c r="AQ281" s="335"/>
      <c r="AR281" s="335"/>
      <c r="AS281" s="335"/>
      <c r="AT281" s="335"/>
      <c r="AU281" s="335"/>
      <c r="AV281" s="335"/>
      <c r="AW281" s="335"/>
      <c r="AX281" s="335"/>
      <c r="AY281" s="335"/>
      <c r="AZ281" s="335"/>
      <c r="BA281" s="335"/>
      <c r="BB281" s="335"/>
      <c r="BC281" s="335"/>
      <c r="BD281" s="335"/>
      <c r="BE281" s="335"/>
      <c r="BF281" s="335"/>
      <c r="BG281" s="335"/>
      <c r="BH281" s="335"/>
      <c r="BI281" s="335"/>
      <c r="BJ281" s="335"/>
      <c r="BK281" s="335"/>
      <c r="BL281" s="335"/>
      <c r="BM281" s="335"/>
      <c r="BN281" s="335"/>
      <c r="BO281" s="335"/>
      <c r="BP281" s="335"/>
      <c r="BQ281" s="335"/>
      <c r="BR281" s="335"/>
      <c r="BS281" s="335"/>
      <c r="BT281" s="335"/>
      <c r="BU281" s="335"/>
      <c r="BV281" s="335"/>
      <c r="BW281" s="335"/>
      <c r="BX281" s="335"/>
      <c r="BY281" s="335"/>
      <c r="BZ281" s="335"/>
      <c r="CA281" s="335"/>
      <c r="CB281" s="335"/>
      <c r="CC281" s="335"/>
      <c r="CD281" s="335"/>
      <c r="CE281" s="335"/>
      <c r="CF281" s="335"/>
    </row>
    <row r="282" spans="1:84" s="436" customFormat="1" ht="64.5" customHeight="1">
      <c r="A282" s="969"/>
      <c r="B282" s="988"/>
      <c r="C282" s="988"/>
      <c r="D282" s="988"/>
      <c r="E282" s="988"/>
      <c r="F282" s="988"/>
      <c r="G282" s="988"/>
      <c r="H282" s="988"/>
      <c r="I282" s="974"/>
      <c r="J282" s="974"/>
      <c r="K282" s="988"/>
      <c r="L282" s="988"/>
      <c r="M282" s="564" t="s">
        <v>676</v>
      </c>
      <c r="N282" s="731"/>
      <c r="O282" s="737">
        <v>2</v>
      </c>
      <c r="P282" s="777">
        <v>97006.65</v>
      </c>
      <c r="Q282" s="773">
        <f>ROUND(O282*P282,0)</f>
        <v>194013</v>
      </c>
      <c r="R282" s="775">
        <v>0</v>
      </c>
      <c r="S282" s="778">
        <v>0</v>
      </c>
      <c r="T282" s="778">
        <v>194013</v>
      </c>
      <c r="U282" s="566">
        <v>112222</v>
      </c>
      <c r="V282" s="566">
        <v>112222</v>
      </c>
      <c r="W282" s="566">
        <v>0</v>
      </c>
      <c r="X282" s="566">
        <v>0</v>
      </c>
      <c r="Y282" s="566">
        <v>0</v>
      </c>
      <c r="Z282" s="566">
        <v>0</v>
      </c>
      <c r="AA282" s="335"/>
      <c r="AB282" s="335"/>
      <c r="AC282" s="335"/>
      <c r="AD282" s="335"/>
      <c r="AE282" s="335"/>
      <c r="AF282" s="335"/>
      <c r="AG282" s="335"/>
      <c r="AH282" s="335"/>
      <c r="AI282" s="335"/>
      <c r="AJ282" s="335"/>
      <c r="AK282" s="335"/>
      <c r="AL282" s="335"/>
      <c r="AM282" s="335"/>
      <c r="AN282" s="335"/>
      <c r="AO282" s="335"/>
      <c r="AP282" s="335"/>
      <c r="AQ282" s="335"/>
      <c r="AR282" s="335"/>
      <c r="AS282" s="335"/>
      <c r="AT282" s="335"/>
      <c r="AU282" s="335"/>
      <c r="AV282" s="335"/>
      <c r="AW282" s="335"/>
      <c r="AX282" s="335"/>
      <c r="AY282" s="335"/>
      <c r="AZ282" s="335"/>
      <c r="BA282" s="335"/>
      <c r="BB282" s="335"/>
      <c r="BC282" s="335"/>
      <c r="BD282" s="335"/>
      <c r="BE282" s="335"/>
      <c r="BF282" s="335"/>
      <c r="BG282" s="335"/>
      <c r="BH282" s="335"/>
      <c r="BI282" s="335"/>
      <c r="BJ282" s="335"/>
      <c r="BK282" s="335"/>
      <c r="BL282" s="335"/>
      <c r="BM282" s="335"/>
      <c r="BN282" s="335"/>
      <c r="BO282" s="335"/>
      <c r="BP282" s="335"/>
      <c r="BQ282" s="335"/>
      <c r="BR282" s="335"/>
      <c r="BS282" s="335"/>
      <c r="BT282" s="335"/>
      <c r="BU282" s="335"/>
      <c r="BV282" s="335"/>
      <c r="BW282" s="335"/>
      <c r="BX282" s="335"/>
      <c r="BY282" s="335"/>
      <c r="BZ282" s="335"/>
      <c r="CA282" s="335"/>
      <c r="CB282" s="335"/>
      <c r="CC282" s="335"/>
      <c r="CD282" s="335"/>
      <c r="CE282" s="335"/>
      <c r="CF282" s="335"/>
    </row>
    <row r="283" spans="1:84" s="3" customFormat="1" ht="249" customHeight="1">
      <c r="A283" s="129" t="s">
        <v>77</v>
      </c>
      <c r="B283" s="314" t="s">
        <v>6</v>
      </c>
      <c r="C283" s="314" t="s">
        <v>7</v>
      </c>
      <c r="D283" s="314" t="s">
        <v>78</v>
      </c>
      <c r="E283" s="314" t="s">
        <v>8</v>
      </c>
      <c r="F283" s="314" t="s">
        <v>79</v>
      </c>
      <c r="G283" s="314" t="s">
        <v>431</v>
      </c>
      <c r="H283" s="314" t="s">
        <v>9</v>
      </c>
      <c r="I283" s="112" t="s">
        <v>80</v>
      </c>
      <c r="J283" s="36">
        <f>J284</f>
        <v>14386</v>
      </c>
      <c r="K283" s="117">
        <v>157650</v>
      </c>
      <c r="L283" s="130"/>
      <c r="M283" s="130"/>
      <c r="N283" s="279"/>
      <c r="O283" s="131"/>
      <c r="P283" s="131"/>
      <c r="Q283" s="118">
        <f aca="true" t="shared" si="19" ref="Q283:Z283">Q284</f>
        <v>427000</v>
      </c>
      <c r="R283" s="118">
        <f t="shared" si="19"/>
        <v>427000</v>
      </c>
      <c r="S283" s="118">
        <f t="shared" si="19"/>
        <v>610000</v>
      </c>
      <c r="T283" s="118" t="e">
        <f t="shared" si="19"/>
        <v>#REF!</v>
      </c>
      <c r="U283" s="37">
        <v>209835.6</v>
      </c>
      <c r="V283" s="37">
        <v>209835.6</v>
      </c>
      <c r="W283" s="37">
        <v>210200</v>
      </c>
      <c r="X283" s="37">
        <v>210200</v>
      </c>
      <c r="Y283" s="37">
        <v>210200</v>
      </c>
      <c r="Z283" s="37">
        <v>210200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</row>
    <row r="284" spans="1:84" s="436" customFormat="1" ht="168.75" customHeight="1">
      <c r="A284" s="779" t="s">
        <v>219</v>
      </c>
      <c r="B284" s="780"/>
      <c r="C284" s="564"/>
      <c r="D284" s="564"/>
      <c r="E284" s="564"/>
      <c r="F284" s="564"/>
      <c r="G284" s="564"/>
      <c r="H284" s="564"/>
      <c r="I284" s="781" t="s">
        <v>598</v>
      </c>
      <c r="J284" s="782">
        <v>14386</v>
      </c>
      <c r="K284" s="783">
        <v>157650</v>
      </c>
      <c r="L284" s="781" t="s">
        <v>19</v>
      </c>
      <c r="M284" s="575" t="s">
        <v>587</v>
      </c>
      <c r="N284" s="784" t="s">
        <v>243</v>
      </c>
      <c r="O284" s="737">
        <f>70</f>
        <v>70</v>
      </c>
      <c r="P284" s="726">
        <v>6100</v>
      </c>
      <c r="Q284" s="726">
        <f>O284*P284</f>
        <v>427000</v>
      </c>
      <c r="R284" s="738">
        <f>70*P284</f>
        <v>427000</v>
      </c>
      <c r="S284" s="741">
        <f>100*P284</f>
        <v>610000</v>
      </c>
      <c r="T284" s="721" t="e">
        <f>#REF!</f>
        <v>#REF!</v>
      </c>
      <c r="U284" s="566">
        <v>209835.6</v>
      </c>
      <c r="V284" s="566">
        <v>209835.6</v>
      </c>
      <c r="W284" s="566">
        <v>210200</v>
      </c>
      <c r="X284" s="566">
        <v>210200</v>
      </c>
      <c r="Y284" s="566">
        <v>210200</v>
      </c>
      <c r="Z284" s="566">
        <v>210200</v>
      </c>
      <c r="AA284" s="335"/>
      <c r="AB284" s="335"/>
      <c r="AC284" s="335"/>
      <c r="AD284" s="335"/>
      <c r="AE284" s="335"/>
      <c r="AF284" s="335"/>
      <c r="AG284" s="335"/>
      <c r="AH284" s="335"/>
      <c r="AI284" s="335"/>
      <c r="AJ284" s="335"/>
      <c r="AK284" s="335"/>
      <c r="AL284" s="335"/>
      <c r="AM284" s="335"/>
      <c r="AN284" s="335"/>
      <c r="AO284" s="335"/>
      <c r="AP284" s="335"/>
      <c r="AQ284" s="335"/>
      <c r="AR284" s="335"/>
      <c r="AS284" s="335"/>
      <c r="AT284" s="335"/>
      <c r="AU284" s="335"/>
      <c r="AV284" s="335"/>
      <c r="AW284" s="335"/>
      <c r="AX284" s="335"/>
      <c r="AY284" s="335"/>
      <c r="AZ284" s="335"/>
      <c r="BA284" s="335"/>
      <c r="BB284" s="335"/>
      <c r="BC284" s="335"/>
      <c r="BD284" s="335"/>
      <c r="BE284" s="335"/>
      <c r="BF284" s="335"/>
      <c r="BG284" s="335"/>
      <c r="BH284" s="335"/>
      <c r="BI284" s="335"/>
      <c r="BJ284" s="335"/>
      <c r="BK284" s="335"/>
      <c r="BL284" s="335"/>
      <c r="BM284" s="335"/>
      <c r="BN284" s="335"/>
      <c r="BO284" s="335"/>
      <c r="BP284" s="335"/>
      <c r="BQ284" s="335"/>
      <c r="BR284" s="335"/>
      <c r="BS284" s="335"/>
      <c r="BT284" s="335"/>
      <c r="BU284" s="335"/>
      <c r="BV284" s="335"/>
      <c r="BW284" s="335"/>
      <c r="BX284" s="335"/>
      <c r="BY284" s="335"/>
      <c r="BZ284" s="335"/>
      <c r="CA284" s="335"/>
      <c r="CB284" s="335"/>
      <c r="CC284" s="335"/>
      <c r="CD284" s="335"/>
      <c r="CE284" s="335"/>
      <c r="CF284" s="335"/>
    </row>
    <row r="285" spans="1:84" s="3" customFormat="1" ht="364.5">
      <c r="A285" s="111" t="s">
        <v>81</v>
      </c>
      <c r="B285" s="314" t="s">
        <v>6</v>
      </c>
      <c r="C285" s="314" t="s">
        <v>7</v>
      </c>
      <c r="D285" s="314" t="s">
        <v>82</v>
      </c>
      <c r="E285" s="314" t="s">
        <v>8</v>
      </c>
      <c r="F285" s="314" t="s">
        <v>83</v>
      </c>
      <c r="G285" s="314" t="s">
        <v>432</v>
      </c>
      <c r="H285" s="314" t="s">
        <v>9</v>
      </c>
      <c r="I285" s="112" t="s">
        <v>84</v>
      </c>
      <c r="J285" s="36" t="e">
        <f>#REF!</f>
        <v>#REF!</v>
      </c>
      <c r="K285" s="37" t="e">
        <f>#REF!</f>
        <v>#REF!</v>
      </c>
      <c r="L285" s="132"/>
      <c r="M285" s="132"/>
      <c r="N285" s="279"/>
      <c r="O285" s="131"/>
      <c r="P285" s="131"/>
      <c r="Q285" s="117" t="e">
        <f>#REF!</f>
        <v>#REF!</v>
      </c>
      <c r="R285" s="118" t="e">
        <f>#REF!</f>
        <v>#REF!</v>
      </c>
      <c r="S285" s="118" t="e">
        <f>#REF!</f>
        <v>#REF!</v>
      </c>
      <c r="T285" s="118" t="e">
        <f>#REF!</f>
        <v>#REF!</v>
      </c>
      <c r="U285" s="37">
        <v>249835.97</v>
      </c>
      <c r="V285" s="37">
        <v>249835.97</v>
      </c>
      <c r="W285" s="37">
        <v>125000</v>
      </c>
      <c r="X285" s="37">
        <v>125000</v>
      </c>
      <c r="Y285" s="37">
        <v>125000</v>
      </c>
      <c r="Z285" s="37">
        <v>125000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</row>
    <row r="286" spans="1:84" s="436" customFormat="1" ht="93.75" customHeight="1">
      <c r="A286" s="1017" t="s">
        <v>352</v>
      </c>
      <c r="B286" s="1023"/>
      <c r="C286" s="988"/>
      <c r="D286" s="988"/>
      <c r="E286" s="988"/>
      <c r="F286" s="988"/>
      <c r="G286" s="988"/>
      <c r="H286" s="988"/>
      <c r="I286" s="1017" t="s">
        <v>597</v>
      </c>
      <c r="J286" s="1024"/>
      <c r="K286" s="1024"/>
      <c r="L286" s="1019"/>
      <c r="M286" s="735" t="s">
        <v>277</v>
      </c>
      <c r="N286" s="736" t="s">
        <v>243</v>
      </c>
      <c r="O286" s="737">
        <v>1</v>
      </c>
      <c r="P286" s="737">
        <v>80000</v>
      </c>
      <c r="Q286" s="401"/>
      <c r="R286" s="785"/>
      <c r="S286" s="739">
        <f>P286*O286</f>
        <v>80000</v>
      </c>
      <c r="T286" s="786"/>
      <c r="U286" s="566">
        <v>0</v>
      </c>
      <c r="V286" s="566">
        <v>0</v>
      </c>
      <c r="W286" s="566">
        <v>80000</v>
      </c>
      <c r="X286" s="566">
        <v>80000</v>
      </c>
      <c r="Y286" s="566">
        <v>0</v>
      </c>
      <c r="Z286" s="566">
        <v>0</v>
      </c>
      <c r="AA286" s="335"/>
      <c r="AB286" s="335"/>
      <c r="AC286" s="335"/>
      <c r="AD286" s="335"/>
      <c r="AE286" s="335"/>
      <c r="AF286" s="335"/>
      <c r="AG286" s="335"/>
      <c r="AH286" s="335"/>
      <c r="AI286" s="335"/>
      <c r="AJ286" s="335"/>
      <c r="AK286" s="335"/>
      <c r="AL286" s="335"/>
      <c r="AM286" s="335"/>
      <c r="AN286" s="335"/>
      <c r="AO286" s="335"/>
      <c r="AP286" s="335"/>
      <c r="AQ286" s="335"/>
      <c r="AR286" s="335"/>
      <c r="AS286" s="335"/>
      <c r="AT286" s="335"/>
      <c r="AU286" s="335"/>
      <c r="AV286" s="335"/>
      <c r="AW286" s="335"/>
      <c r="AX286" s="335"/>
      <c r="AY286" s="335"/>
      <c r="AZ286" s="335"/>
      <c r="BA286" s="335"/>
      <c r="BB286" s="335"/>
      <c r="BC286" s="335"/>
      <c r="BD286" s="335"/>
      <c r="BE286" s="335"/>
      <c r="BF286" s="335"/>
      <c r="BG286" s="335"/>
      <c r="BH286" s="335"/>
      <c r="BI286" s="335"/>
      <c r="BJ286" s="335"/>
      <c r="BK286" s="335"/>
      <c r="BL286" s="335"/>
      <c r="BM286" s="335"/>
      <c r="BN286" s="335"/>
      <c r="BO286" s="335"/>
      <c r="BP286" s="335"/>
      <c r="BQ286" s="335"/>
      <c r="BR286" s="335"/>
      <c r="BS286" s="335"/>
      <c r="BT286" s="335"/>
      <c r="BU286" s="335"/>
      <c r="BV286" s="335"/>
      <c r="BW286" s="335"/>
      <c r="BX286" s="335"/>
      <c r="BY286" s="335"/>
      <c r="BZ286" s="335"/>
      <c r="CA286" s="335"/>
      <c r="CB286" s="335"/>
      <c r="CC286" s="335"/>
      <c r="CD286" s="335"/>
      <c r="CE286" s="335"/>
      <c r="CF286" s="335"/>
    </row>
    <row r="287" spans="1:84" s="436" customFormat="1" ht="39" customHeight="1" hidden="1">
      <c r="A287" s="1017"/>
      <c r="B287" s="1023"/>
      <c r="C287" s="988"/>
      <c r="D287" s="988"/>
      <c r="E287" s="988"/>
      <c r="F287" s="988"/>
      <c r="G287" s="988"/>
      <c r="H287" s="988"/>
      <c r="I287" s="1017"/>
      <c r="J287" s="1024"/>
      <c r="K287" s="1024"/>
      <c r="L287" s="1019"/>
      <c r="M287" s="735" t="s">
        <v>278</v>
      </c>
      <c r="N287" s="736" t="s">
        <v>243</v>
      </c>
      <c r="O287" s="737">
        <v>1</v>
      </c>
      <c r="P287" s="737">
        <v>250000</v>
      </c>
      <c r="Q287" s="401"/>
      <c r="R287" s="785"/>
      <c r="S287" s="739">
        <f>P287*O287</f>
        <v>250000</v>
      </c>
      <c r="T287" s="786"/>
      <c r="U287" s="566">
        <v>0</v>
      </c>
      <c r="V287" s="566">
        <v>0</v>
      </c>
      <c r="W287" s="566">
        <v>0</v>
      </c>
      <c r="X287" s="566">
        <v>0</v>
      </c>
      <c r="Y287" s="566">
        <v>0</v>
      </c>
      <c r="Z287" s="566">
        <v>0</v>
      </c>
      <c r="AA287" s="335"/>
      <c r="AB287" s="335"/>
      <c r="AC287" s="335"/>
      <c r="AD287" s="335"/>
      <c r="AE287" s="335"/>
      <c r="AF287" s="335"/>
      <c r="AG287" s="335"/>
      <c r="AH287" s="335"/>
      <c r="AI287" s="335"/>
      <c r="AJ287" s="335"/>
      <c r="AK287" s="335"/>
      <c r="AL287" s="335"/>
      <c r="AM287" s="335"/>
      <c r="AN287" s="335"/>
      <c r="AO287" s="335"/>
      <c r="AP287" s="335"/>
      <c r="AQ287" s="335"/>
      <c r="AR287" s="335"/>
      <c r="AS287" s="335"/>
      <c r="AT287" s="335"/>
      <c r="AU287" s="335"/>
      <c r="AV287" s="335"/>
      <c r="AW287" s="335"/>
      <c r="AX287" s="335"/>
      <c r="AY287" s="335"/>
      <c r="AZ287" s="335"/>
      <c r="BA287" s="335"/>
      <c r="BB287" s="335"/>
      <c r="BC287" s="335"/>
      <c r="BD287" s="335"/>
      <c r="BE287" s="335"/>
      <c r="BF287" s="335"/>
      <c r="BG287" s="335"/>
      <c r="BH287" s="335"/>
      <c r="BI287" s="335"/>
      <c r="BJ287" s="335"/>
      <c r="BK287" s="335"/>
      <c r="BL287" s="335"/>
      <c r="BM287" s="335"/>
      <c r="BN287" s="335"/>
      <c r="BO287" s="335"/>
      <c r="BP287" s="335"/>
      <c r="BQ287" s="335"/>
      <c r="BR287" s="335"/>
      <c r="BS287" s="335"/>
      <c r="BT287" s="335"/>
      <c r="BU287" s="335"/>
      <c r="BV287" s="335"/>
      <c r="BW287" s="335"/>
      <c r="BX287" s="335"/>
      <c r="BY287" s="335"/>
      <c r="BZ287" s="335"/>
      <c r="CA287" s="335"/>
      <c r="CB287" s="335"/>
      <c r="CC287" s="335"/>
      <c r="CD287" s="335"/>
      <c r="CE287" s="335"/>
      <c r="CF287" s="335"/>
    </row>
    <row r="288" spans="1:84" s="436" customFormat="1" ht="54.75" customHeight="1">
      <c r="A288" s="1017"/>
      <c r="B288" s="1023"/>
      <c r="C288" s="988"/>
      <c r="D288" s="988"/>
      <c r="E288" s="988"/>
      <c r="F288" s="988"/>
      <c r="G288" s="988"/>
      <c r="H288" s="988"/>
      <c r="I288" s="1017"/>
      <c r="J288" s="1024"/>
      <c r="K288" s="1024"/>
      <c r="L288" s="1019"/>
      <c r="M288" s="735" t="s">
        <v>279</v>
      </c>
      <c r="N288" s="736" t="s">
        <v>243</v>
      </c>
      <c r="O288" s="737">
        <v>1</v>
      </c>
      <c r="P288" s="737">
        <v>30000</v>
      </c>
      <c r="Q288" s="401"/>
      <c r="R288" s="785"/>
      <c r="S288" s="739">
        <f>P288*O288</f>
        <v>30000</v>
      </c>
      <c r="T288" s="786"/>
      <c r="U288" s="566">
        <v>0</v>
      </c>
      <c r="V288" s="566">
        <v>0</v>
      </c>
      <c r="W288" s="566">
        <v>0</v>
      </c>
      <c r="X288" s="566">
        <v>0</v>
      </c>
      <c r="Y288" s="566">
        <v>30000</v>
      </c>
      <c r="Z288" s="566">
        <v>30000</v>
      </c>
      <c r="AA288" s="335"/>
      <c r="AB288" s="335"/>
      <c r="AC288" s="335"/>
      <c r="AD288" s="335"/>
      <c r="AE288" s="335"/>
      <c r="AF288" s="335"/>
      <c r="AG288" s="335"/>
      <c r="AH288" s="335"/>
      <c r="AI288" s="335"/>
      <c r="AJ288" s="335"/>
      <c r="AK288" s="335"/>
      <c r="AL288" s="335"/>
      <c r="AM288" s="335"/>
      <c r="AN288" s="335"/>
      <c r="AO288" s="335"/>
      <c r="AP288" s="335"/>
      <c r="AQ288" s="335"/>
      <c r="AR288" s="335"/>
      <c r="AS288" s="335"/>
      <c r="AT288" s="335"/>
      <c r="AU288" s="335"/>
      <c r="AV288" s="335"/>
      <c r="AW288" s="335"/>
      <c r="AX288" s="335"/>
      <c r="AY288" s="335"/>
      <c r="AZ288" s="335"/>
      <c r="BA288" s="335"/>
      <c r="BB288" s="335"/>
      <c r="BC288" s="335"/>
      <c r="BD288" s="335"/>
      <c r="BE288" s="335"/>
      <c r="BF288" s="335"/>
      <c r="BG288" s="335"/>
      <c r="BH288" s="335"/>
      <c r="BI288" s="335"/>
      <c r="BJ288" s="335"/>
      <c r="BK288" s="335"/>
      <c r="BL288" s="335"/>
      <c r="BM288" s="335"/>
      <c r="BN288" s="335"/>
      <c r="BO288" s="335"/>
      <c r="BP288" s="335"/>
      <c r="BQ288" s="335"/>
      <c r="BR288" s="335"/>
      <c r="BS288" s="335"/>
      <c r="BT288" s="335"/>
      <c r="BU288" s="335"/>
      <c r="BV288" s="335"/>
      <c r="BW288" s="335"/>
      <c r="BX288" s="335"/>
      <c r="BY288" s="335"/>
      <c r="BZ288" s="335"/>
      <c r="CA288" s="335"/>
      <c r="CB288" s="335"/>
      <c r="CC288" s="335"/>
      <c r="CD288" s="335"/>
      <c r="CE288" s="335"/>
      <c r="CF288" s="335"/>
    </row>
    <row r="289" spans="1:84" s="436" customFormat="1" ht="351" customHeight="1">
      <c r="A289" s="1017"/>
      <c r="B289" s="1023"/>
      <c r="C289" s="988"/>
      <c r="D289" s="988"/>
      <c r="E289" s="988"/>
      <c r="F289" s="988"/>
      <c r="G289" s="988"/>
      <c r="H289" s="988"/>
      <c r="I289" s="1017"/>
      <c r="J289" s="1024"/>
      <c r="K289" s="1024"/>
      <c r="L289" s="1019"/>
      <c r="M289" s="735" t="s">
        <v>280</v>
      </c>
      <c r="N289" s="736" t="s">
        <v>243</v>
      </c>
      <c r="O289" s="737">
        <v>1</v>
      </c>
      <c r="P289" s="737">
        <v>250000</v>
      </c>
      <c r="Q289" s="737"/>
      <c r="R289" s="785"/>
      <c r="S289" s="786"/>
      <c r="T289" s="786">
        <v>250000</v>
      </c>
      <c r="U289" s="566">
        <v>249835.97</v>
      </c>
      <c r="V289" s="566">
        <v>249835.97</v>
      </c>
      <c r="W289" s="566">
        <v>0</v>
      </c>
      <c r="X289" s="566">
        <v>0</v>
      </c>
      <c r="Y289" s="566">
        <v>0</v>
      </c>
      <c r="Z289" s="566">
        <v>0</v>
      </c>
      <c r="AA289" s="335"/>
      <c r="AB289" s="335"/>
      <c r="AC289" s="335"/>
      <c r="AD289" s="335"/>
      <c r="AE289" s="335"/>
      <c r="AF289" s="335"/>
      <c r="AG289" s="335"/>
      <c r="AH289" s="335"/>
      <c r="AI289" s="335"/>
      <c r="AJ289" s="335"/>
      <c r="AK289" s="335"/>
      <c r="AL289" s="335"/>
      <c r="AM289" s="335"/>
      <c r="AN289" s="335"/>
      <c r="AO289" s="335"/>
      <c r="AP289" s="335"/>
      <c r="AQ289" s="335"/>
      <c r="AR289" s="335"/>
      <c r="AS289" s="335"/>
      <c r="AT289" s="335"/>
      <c r="AU289" s="335"/>
      <c r="AV289" s="335"/>
      <c r="AW289" s="335"/>
      <c r="AX289" s="335"/>
      <c r="AY289" s="335"/>
      <c r="AZ289" s="335"/>
      <c r="BA289" s="335"/>
      <c r="BB289" s="335"/>
      <c r="BC289" s="335"/>
      <c r="BD289" s="335"/>
      <c r="BE289" s="335"/>
      <c r="BF289" s="335"/>
      <c r="BG289" s="335"/>
      <c r="BH289" s="335"/>
      <c r="BI289" s="335"/>
      <c r="BJ289" s="335"/>
      <c r="BK289" s="335"/>
      <c r="BL289" s="335"/>
      <c r="BM289" s="335"/>
      <c r="BN289" s="335"/>
      <c r="BO289" s="335"/>
      <c r="BP289" s="335"/>
      <c r="BQ289" s="335"/>
      <c r="BR289" s="335"/>
      <c r="BS289" s="335"/>
      <c r="BT289" s="335"/>
      <c r="BU289" s="335"/>
      <c r="BV289" s="335"/>
      <c r="BW289" s="335"/>
      <c r="BX289" s="335"/>
      <c r="BY289" s="335"/>
      <c r="BZ289" s="335"/>
      <c r="CA289" s="335"/>
      <c r="CB289" s="335"/>
      <c r="CC289" s="335"/>
      <c r="CD289" s="335"/>
      <c r="CE289" s="335"/>
      <c r="CF289" s="335"/>
    </row>
    <row r="290" spans="1:84" s="436" customFormat="1" ht="56.25" customHeight="1">
      <c r="A290" s="1017"/>
      <c r="B290" s="1023"/>
      <c r="C290" s="988"/>
      <c r="D290" s="988"/>
      <c r="E290" s="988"/>
      <c r="F290" s="988"/>
      <c r="G290" s="988"/>
      <c r="H290" s="988"/>
      <c r="I290" s="1017"/>
      <c r="J290" s="1024"/>
      <c r="K290" s="1024"/>
      <c r="L290" s="1019"/>
      <c r="M290" s="735" t="s">
        <v>281</v>
      </c>
      <c r="N290" s="736" t="s">
        <v>243</v>
      </c>
      <c r="O290" s="737">
        <v>1</v>
      </c>
      <c r="P290" s="737">
        <v>35000</v>
      </c>
      <c r="Q290" s="737"/>
      <c r="R290" s="785"/>
      <c r="S290" s="786"/>
      <c r="T290" s="786">
        <v>35000</v>
      </c>
      <c r="U290" s="566">
        <v>0</v>
      </c>
      <c r="V290" s="566">
        <v>0</v>
      </c>
      <c r="W290" s="566">
        <v>45000</v>
      </c>
      <c r="X290" s="566">
        <v>45000</v>
      </c>
      <c r="Y290" s="566">
        <v>65000</v>
      </c>
      <c r="Z290" s="566">
        <v>65000</v>
      </c>
      <c r="AA290" s="335"/>
      <c r="AB290" s="335"/>
      <c r="AC290" s="335"/>
      <c r="AD290" s="335"/>
      <c r="AE290" s="335"/>
      <c r="AF290" s="335"/>
      <c r="AG290" s="335"/>
      <c r="AH290" s="335"/>
      <c r="AI290" s="335"/>
      <c r="AJ290" s="335"/>
      <c r="AK290" s="335"/>
      <c r="AL290" s="335"/>
      <c r="AM290" s="335"/>
      <c r="AN290" s="335"/>
      <c r="AO290" s="335"/>
      <c r="AP290" s="335"/>
      <c r="AQ290" s="335"/>
      <c r="AR290" s="335"/>
      <c r="AS290" s="335"/>
      <c r="AT290" s="335"/>
      <c r="AU290" s="335"/>
      <c r="AV290" s="335"/>
      <c r="AW290" s="335"/>
      <c r="AX290" s="335"/>
      <c r="AY290" s="335"/>
      <c r="AZ290" s="335"/>
      <c r="BA290" s="335"/>
      <c r="BB290" s="335"/>
      <c r="BC290" s="335"/>
      <c r="BD290" s="335"/>
      <c r="BE290" s="335"/>
      <c r="BF290" s="335"/>
      <c r="BG290" s="335"/>
      <c r="BH290" s="335"/>
      <c r="BI290" s="335"/>
      <c r="BJ290" s="335"/>
      <c r="BK290" s="335"/>
      <c r="BL290" s="335"/>
      <c r="BM290" s="335"/>
      <c r="BN290" s="335"/>
      <c r="BO290" s="335"/>
      <c r="BP290" s="335"/>
      <c r="BQ290" s="335"/>
      <c r="BR290" s="335"/>
      <c r="BS290" s="335"/>
      <c r="BT290" s="335"/>
      <c r="BU290" s="335"/>
      <c r="BV290" s="335"/>
      <c r="BW290" s="335"/>
      <c r="BX290" s="335"/>
      <c r="BY290" s="335"/>
      <c r="BZ290" s="335"/>
      <c r="CA290" s="335"/>
      <c r="CB290" s="335"/>
      <c r="CC290" s="335"/>
      <c r="CD290" s="335"/>
      <c r="CE290" s="335"/>
      <c r="CF290" s="335"/>
    </row>
    <row r="291" spans="1:84" s="436" customFormat="1" ht="60.75">
      <c r="A291" s="1017"/>
      <c r="B291" s="1023"/>
      <c r="C291" s="988"/>
      <c r="D291" s="988"/>
      <c r="E291" s="988"/>
      <c r="F291" s="988"/>
      <c r="G291" s="988"/>
      <c r="H291" s="988"/>
      <c r="I291" s="1017"/>
      <c r="J291" s="1024"/>
      <c r="K291" s="1024"/>
      <c r="L291" s="1019"/>
      <c r="M291" s="735" t="s">
        <v>282</v>
      </c>
      <c r="N291" s="736" t="s">
        <v>243</v>
      </c>
      <c r="O291" s="737">
        <v>1</v>
      </c>
      <c r="P291" s="737">
        <v>30000</v>
      </c>
      <c r="Q291" s="737"/>
      <c r="R291" s="785"/>
      <c r="S291" s="786"/>
      <c r="T291" s="786">
        <v>30000</v>
      </c>
      <c r="U291" s="566">
        <v>0</v>
      </c>
      <c r="V291" s="566">
        <v>0</v>
      </c>
      <c r="W291" s="566">
        <v>0</v>
      </c>
      <c r="X291" s="566">
        <v>0</v>
      </c>
      <c r="Y291" s="566">
        <v>30000</v>
      </c>
      <c r="Z291" s="566">
        <v>30000</v>
      </c>
      <c r="AA291" s="335"/>
      <c r="AB291" s="335"/>
      <c r="AC291" s="335"/>
      <c r="AD291" s="335"/>
      <c r="AE291" s="335"/>
      <c r="AF291" s="335"/>
      <c r="AG291" s="335"/>
      <c r="AH291" s="335"/>
      <c r="AI291" s="335"/>
      <c r="AJ291" s="335"/>
      <c r="AK291" s="335"/>
      <c r="AL291" s="335"/>
      <c r="AM291" s="335"/>
      <c r="AN291" s="335"/>
      <c r="AO291" s="335"/>
      <c r="AP291" s="335"/>
      <c r="AQ291" s="335"/>
      <c r="AR291" s="335"/>
      <c r="AS291" s="335"/>
      <c r="AT291" s="335"/>
      <c r="AU291" s="335"/>
      <c r="AV291" s="335"/>
      <c r="AW291" s="335"/>
      <c r="AX291" s="335"/>
      <c r="AY291" s="335"/>
      <c r="AZ291" s="335"/>
      <c r="BA291" s="335"/>
      <c r="BB291" s="335"/>
      <c r="BC291" s="335"/>
      <c r="BD291" s="335"/>
      <c r="BE291" s="335"/>
      <c r="BF291" s="335"/>
      <c r="BG291" s="335"/>
      <c r="BH291" s="335"/>
      <c r="BI291" s="335"/>
      <c r="BJ291" s="335"/>
      <c r="BK291" s="335"/>
      <c r="BL291" s="335"/>
      <c r="BM291" s="335"/>
      <c r="BN291" s="335"/>
      <c r="BO291" s="335"/>
      <c r="BP291" s="335"/>
      <c r="BQ291" s="335"/>
      <c r="BR291" s="335"/>
      <c r="BS291" s="335"/>
      <c r="BT291" s="335"/>
      <c r="BU291" s="335"/>
      <c r="BV291" s="335"/>
      <c r="BW291" s="335"/>
      <c r="BX291" s="335"/>
      <c r="BY291" s="335"/>
      <c r="BZ291" s="335"/>
      <c r="CA291" s="335"/>
      <c r="CB291" s="335"/>
      <c r="CC291" s="335"/>
      <c r="CD291" s="335"/>
      <c r="CE291" s="335"/>
      <c r="CF291" s="335"/>
    </row>
    <row r="292" spans="1:84" s="3" customFormat="1" ht="384.75">
      <c r="A292" s="111" t="s">
        <v>86</v>
      </c>
      <c r="B292" s="313" t="s">
        <v>6</v>
      </c>
      <c r="C292" s="313" t="s">
        <v>87</v>
      </c>
      <c r="D292" s="313" t="s">
        <v>88</v>
      </c>
      <c r="E292" s="313" t="s">
        <v>89</v>
      </c>
      <c r="F292" s="313" t="s">
        <v>90</v>
      </c>
      <c r="G292" s="313" t="s">
        <v>433</v>
      </c>
      <c r="H292" s="313" t="s">
        <v>9</v>
      </c>
      <c r="I292" s="112" t="s">
        <v>91</v>
      </c>
      <c r="J292" s="133">
        <v>654100</v>
      </c>
      <c r="K292" s="134">
        <v>1806099.75</v>
      </c>
      <c r="L292" s="130"/>
      <c r="M292" s="130"/>
      <c r="N292" s="279"/>
      <c r="O292" s="131"/>
      <c r="P292" s="131"/>
      <c r="Q292" s="131">
        <f aca="true" t="shared" si="20" ref="Q292:Z292">Q293</f>
        <v>2577255</v>
      </c>
      <c r="R292" s="135">
        <f t="shared" si="20"/>
        <v>2577255</v>
      </c>
      <c r="S292" s="135">
        <f t="shared" si="20"/>
        <v>2577255</v>
      </c>
      <c r="T292" s="135">
        <f t="shared" si="20"/>
        <v>2577255</v>
      </c>
      <c r="U292" s="37">
        <v>1477255</v>
      </c>
      <c r="V292" s="37">
        <v>1477255</v>
      </c>
      <c r="W292" s="37">
        <v>2408133</v>
      </c>
      <c r="X292" s="37">
        <v>2408133</v>
      </c>
      <c r="Y292" s="37">
        <v>2408133</v>
      </c>
      <c r="Z292" s="37">
        <v>2408133</v>
      </c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</row>
    <row r="293" spans="1:84" s="436" customFormat="1" ht="122.25" customHeight="1">
      <c r="A293" s="1017" t="s">
        <v>92</v>
      </c>
      <c r="B293" s="1227"/>
      <c r="C293" s="1227"/>
      <c r="D293" s="1227"/>
      <c r="E293" s="1227"/>
      <c r="F293" s="1227"/>
      <c r="G293" s="1227"/>
      <c r="H293" s="1227"/>
      <c r="I293" s="575" t="s">
        <v>93</v>
      </c>
      <c r="J293" s="540">
        <v>654100</v>
      </c>
      <c r="K293" s="722">
        <v>1806099.75</v>
      </c>
      <c r="L293" s="747"/>
      <c r="M293" s="747"/>
      <c r="N293" s="771"/>
      <c r="O293" s="720">
        <f>O295+O294</f>
        <v>2700</v>
      </c>
      <c r="P293" s="720">
        <f>P295+P294</f>
        <v>2260.75</v>
      </c>
      <c r="Q293" s="720">
        <v>2577255</v>
      </c>
      <c r="R293" s="721">
        <v>2577255</v>
      </c>
      <c r="S293" s="721">
        <v>2577255</v>
      </c>
      <c r="T293" s="721">
        <v>2577255</v>
      </c>
      <c r="U293" s="566">
        <v>1477255</v>
      </c>
      <c r="V293" s="566">
        <v>1477255</v>
      </c>
      <c r="W293" s="566">
        <v>2408133</v>
      </c>
      <c r="X293" s="566">
        <v>2408133</v>
      </c>
      <c r="Y293" s="566">
        <v>2408133</v>
      </c>
      <c r="Z293" s="566">
        <v>2408133</v>
      </c>
      <c r="AA293" s="335"/>
      <c r="AB293" s="335"/>
      <c r="AC293" s="335"/>
      <c r="AD293" s="335"/>
      <c r="AE293" s="335"/>
      <c r="AF293" s="335"/>
      <c r="AG293" s="335"/>
      <c r="AH293" s="335"/>
      <c r="AI293" s="335"/>
      <c r="AJ293" s="335"/>
      <c r="AK293" s="335"/>
      <c r="AL293" s="335"/>
      <c r="AM293" s="335"/>
      <c r="AN293" s="335"/>
      <c r="AO293" s="335"/>
      <c r="AP293" s="335"/>
      <c r="AQ293" s="335"/>
      <c r="AR293" s="335"/>
      <c r="AS293" s="335"/>
      <c r="AT293" s="335"/>
      <c r="AU293" s="335"/>
      <c r="AV293" s="335"/>
      <c r="AW293" s="335"/>
      <c r="AX293" s="335"/>
      <c r="AY293" s="335"/>
      <c r="AZ293" s="335"/>
      <c r="BA293" s="335"/>
      <c r="BB293" s="335"/>
      <c r="BC293" s="335"/>
      <c r="BD293" s="335"/>
      <c r="BE293" s="335"/>
      <c r="BF293" s="335"/>
      <c r="BG293" s="335"/>
      <c r="BH293" s="335"/>
      <c r="BI293" s="335"/>
      <c r="BJ293" s="335"/>
      <c r="BK293" s="335"/>
      <c r="BL293" s="335"/>
      <c r="BM293" s="335"/>
      <c r="BN293" s="335"/>
      <c r="BO293" s="335"/>
      <c r="BP293" s="335"/>
      <c r="BQ293" s="335"/>
      <c r="BR293" s="335"/>
      <c r="BS293" s="335"/>
      <c r="BT293" s="335"/>
      <c r="BU293" s="335"/>
      <c r="BV293" s="335"/>
      <c r="BW293" s="335"/>
      <c r="BX293" s="335"/>
      <c r="BY293" s="335"/>
      <c r="BZ293" s="335"/>
      <c r="CA293" s="335"/>
      <c r="CB293" s="335"/>
      <c r="CC293" s="335"/>
      <c r="CD293" s="335"/>
      <c r="CE293" s="335"/>
      <c r="CF293" s="335"/>
    </row>
    <row r="294" spans="1:84" s="436" customFormat="1" ht="225" customHeight="1">
      <c r="A294" s="974"/>
      <c r="B294" s="1227"/>
      <c r="C294" s="1227"/>
      <c r="D294" s="1227"/>
      <c r="E294" s="1227"/>
      <c r="F294" s="1227"/>
      <c r="G294" s="1227"/>
      <c r="H294" s="1227"/>
      <c r="I294" s="575" t="s">
        <v>94</v>
      </c>
      <c r="J294" s="715"/>
      <c r="K294" s="715">
        <v>218319.75</v>
      </c>
      <c r="L294" s="1019" t="s">
        <v>95</v>
      </c>
      <c r="M294" s="568" t="s">
        <v>248</v>
      </c>
      <c r="N294" s="1020" t="s">
        <v>249</v>
      </c>
      <c r="O294" s="716">
        <v>300</v>
      </c>
      <c r="P294" s="715">
        <v>1356.45</v>
      </c>
      <c r="Q294" s="715">
        <v>406935</v>
      </c>
      <c r="R294" s="787">
        <v>406935</v>
      </c>
      <c r="S294" s="788">
        <v>406935</v>
      </c>
      <c r="T294" s="788">
        <v>406935</v>
      </c>
      <c r="U294" s="715">
        <v>683857.05</v>
      </c>
      <c r="V294" s="566">
        <v>683857.05</v>
      </c>
      <c r="W294" s="566">
        <v>406935</v>
      </c>
      <c r="X294" s="566">
        <v>406935</v>
      </c>
      <c r="Y294" s="566">
        <v>406935</v>
      </c>
      <c r="Z294" s="566">
        <v>406935</v>
      </c>
      <c r="AA294" s="335"/>
      <c r="AB294" s="335"/>
      <c r="AC294" s="335"/>
      <c r="AD294" s="335"/>
      <c r="AE294" s="335"/>
      <c r="AF294" s="335"/>
      <c r="AG294" s="335"/>
      <c r="AH294" s="335"/>
      <c r="AI294" s="335"/>
      <c r="AJ294" s="335"/>
      <c r="AK294" s="335"/>
      <c r="AL294" s="335"/>
      <c r="AM294" s="335"/>
      <c r="AN294" s="335"/>
      <c r="AO294" s="335"/>
      <c r="AP294" s="335"/>
      <c r="AQ294" s="335"/>
      <c r="AR294" s="335"/>
      <c r="AS294" s="335"/>
      <c r="AT294" s="335"/>
      <c r="AU294" s="335"/>
      <c r="AV294" s="335"/>
      <c r="AW294" s="335"/>
      <c r="AX294" s="335"/>
      <c r="AY294" s="335"/>
      <c r="AZ294" s="335"/>
      <c r="BA294" s="335"/>
      <c r="BB294" s="335"/>
      <c r="BC294" s="335"/>
      <c r="BD294" s="335"/>
      <c r="BE294" s="335"/>
      <c r="BF294" s="335"/>
      <c r="BG294" s="335"/>
      <c r="BH294" s="335"/>
      <c r="BI294" s="335"/>
      <c r="BJ294" s="335"/>
      <c r="BK294" s="335"/>
      <c r="BL294" s="335"/>
      <c r="BM294" s="335"/>
      <c r="BN294" s="335"/>
      <c r="BO294" s="335"/>
      <c r="BP294" s="335"/>
      <c r="BQ294" s="335"/>
      <c r="BR294" s="335"/>
      <c r="BS294" s="335"/>
      <c r="BT294" s="335"/>
      <c r="BU294" s="335"/>
      <c r="BV294" s="335"/>
      <c r="BW294" s="335"/>
      <c r="BX294" s="335"/>
      <c r="BY294" s="335"/>
      <c r="BZ294" s="335"/>
      <c r="CA294" s="335"/>
      <c r="CB294" s="335"/>
      <c r="CC294" s="335"/>
      <c r="CD294" s="335"/>
      <c r="CE294" s="335"/>
      <c r="CF294" s="335"/>
    </row>
    <row r="295" spans="1:84" s="3" customFormat="1" ht="246" customHeight="1">
      <c r="A295" s="974"/>
      <c r="B295" s="1021"/>
      <c r="C295" s="974"/>
      <c r="D295" s="974"/>
      <c r="E295" s="974"/>
      <c r="F295" s="974"/>
      <c r="G295" s="974"/>
      <c r="H295" s="974"/>
      <c r="I295" s="115" t="s">
        <v>588</v>
      </c>
      <c r="J295" s="39"/>
      <c r="K295" s="39">
        <v>1587780</v>
      </c>
      <c r="L295" s="988"/>
      <c r="M295" s="71" t="s">
        <v>250</v>
      </c>
      <c r="N295" s="1020"/>
      <c r="O295" s="116">
        <v>2400</v>
      </c>
      <c r="P295" s="39">
        <v>904.3</v>
      </c>
      <c r="Q295" s="39">
        <v>2170320</v>
      </c>
      <c r="R295" s="136">
        <v>2170320</v>
      </c>
      <c r="S295" s="137">
        <v>2170320</v>
      </c>
      <c r="T295" s="137">
        <v>2170320</v>
      </c>
      <c r="U295" s="39">
        <v>793397.95</v>
      </c>
      <c r="V295" s="14">
        <v>793397.95</v>
      </c>
      <c r="W295" s="14">
        <v>2001198</v>
      </c>
      <c r="X295" s="14">
        <v>2001198</v>
      </c>
      <c r="Y295" s="14">
        <v>2001198</v>
      </c>
      <c r="Z295" s="30">
        <v>2001198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</row>
    <row r="296" spans="1:84" s="3" customFormat="1" ht="335.25" customHeight="1">
      <c r="A296" s="129" t="s">
        <v>96</v>
      </c>
      <c r="B296" s="313" t="s">
        <v>6</v>
      </c>
      <c r="C296" s="313" t="s">
        <v>87</v>
      </c>
      <c r="D296" s="313" t="s">
        <v>88</v>
      </c>
      <c r="E296" s="313" t="s">
        <v>89</v>
      </c>
      <c r="F296" s="313" t="s">
        <v>97</v>
      </c>
      <c r="G296" s="313" t="s">
        <v>434</v>
      </c>
      <c r="H296" s="313" t="s">
        <v>9</v>
      </c>
      <c r="I296" s="112" t="s">
        <v>98</v>
      </c>
      <c r="J296" s="138">
        <f>J297</f>
        <v>1470000</v>
      </c>
      <c r="K296" s="138">
        <f aca="true" t="shared" si="21" ref="K296:Z296">K297</f>
        <v>2793651.75</v>
      </c>
      <c r="L296" s="138"/>
      <c r="M296" s="138"/>
      <c r="N296" s="276"/>
      <c r="O296" s="138"/>
      <c r="P296" s="138"/>
      <c r="Q296" s="138">
        <f t="shared" si="21"/>
        <v>3935764</v>
      </c>
      <c r="R296" s="139">
        <f t="shared" si="21"/>
        <v>3935764</v>
      </c>
      <c r="S296" s="140">
        <f t="shared" si="21"/>
        <v>3935764</v>
      </c>
      <c r="T296" s="140">
        <f t="shared" si="21"/>
        <v>3935764</v>
      </c>
      <c r="U296" s="36">
        <v>5035764</v>
      </c>
      <c r="V296" s="36">
        <v>5035764</v>
      </c>
      <c r="W296" s="36">
        <v>3724869</v>
      </c>
      <c r="X296" s="36">
        <v>3724869</v>
      </c>
      <c r="Y296" s="36">
        <v>3724869</v>
      </c>
      <c r="Z296" s="36">
        <v>3724869</v>
      </c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</row>
    <row r="297" spans="1:84" s="630" customFormat="1" ht="92.25" customHeight="1">
      <c r="A297" s="1017" t="s">
        <v>92</v>
      </c>
      <c r="B297" s="1018"/>
      <c r="C297" s="988"/>
      <c r="D297" s="988"/>
      <c r="E297" s="988"/>
      <c r="F297" s="988"/>
      <c r="G297" s="988"/>
      <c r="H297" s="988"/>
      <c r="I297" s="634" t="s">
        <v>99</v>
      </c>
      <c r="J297" s="637">
        <v>1470000</v>
      </c>
      <c r="K297" s="637">
        <v>2793651.75</v>
      </c>
      <c r="L297" s="1022" t="s">
        <v>101</v>
      </c>
      <c r="M297" s="635"/>
      <c r="N297" s="638"/>
      <c r="O297" s="640">
        <v>6420</v>
      </c>
      <c r="P297" s="640">
        <v>5622.52</v>
      </c>
      <c r="Q297" s="640">
        <v>3935764</v>
      </c>
      <c r="R297" s="639">
        <v>3935764</v>
      </c>
      <c r="S297" s="639">
        <v>3935764</v>
      </c>
      <c r="T297" s="639">
        <v>3935764</v>
      </c>
      <c r="U297" s="636">
        <v>5035764</v>
      </c>
      <c r="V297" s="636">
        <v>5035764</v>
      </c>
      <c r="W297" s="636">
        <v>3724869</v>
      </c>
      <c r="X297" s="636">
        <v>3724869</v>
      </c>
      <c r="Y297" s="636">
        <v>3724869</v>
      </c>
      <c r="Z297" s="636">
        <v>3724869</v>
      </c>
      <c r="AA297" s="562"/>
      <c r="AB297" s="562"/>
      <c r="AC297" s="562"/>
      <c r="AD297" s="562"/>
      <c r="AE297" s="562"/>
      <c r="AF297" s="562"/>
      <c r="AG297" s="562"/>
      <c r="AH297" s="562"/>
      <c r="AI297" s="562"/>
      <c r="AJ297" s="562"/>
      <c r="AK297" s="562"/>
      <c r="AL297" s="562"/>
      <c r="AM297" s="562"/>
      <c r="AN297" s="562"/>
      <c r="AO297" s="562"/>
      <c r="AP297" s="562"/>
      <c r="AQ297" s="562"/>
      <c r="AR297" s="562"/>
      <c r="AS297" s="562"/>
      <c r="AT297" s="562"/>
      <c r="AU297" s="562"/>
      <c r="AV297" s="562"/>
      <c r="AW297" s="562"/>
      <c r="AX297" s="562"/>
      <c r="AY297" s="562"/>
      <c r="AZ297" s="562"/>
      <c r="BA297" s="562"/>
      <c r="BB297" s="562"/>
      <c r="BC297" s="562"/>
      <c r="BD297" s="562"/>
      <c r="BE297" s="562"/>
      <c r="BF297" s="562"/>
      <c r="BG297" s="562"/>
      <c r="BH297" s="562"/>
      <c r="BI297" s="562"/>
      <c r="BJ297" s="562"/>
      <c r="BK297" s="562"/>
      <c r="BL297" s="562"/>
      <c r="BM297" s="562"/>
      <c r="BN297" s="562"/>
      <c r="BO297" s="562"/>
      <c r="BP297" s="562"/>
      <c r="BQ297" s="562"/>
      <c r="BR297" s="562"/>
      <c r="BS297" s="562"/>
      <c r="BT297" s="562"/>
      <c r="BU297" s="562"/>
      <c r="BV297" s="562"/>
      <c r="BW297" s="562"/>
      <c r="BX297" s="562"/>
      <c r="BY297" s="562"/>
      <c r="BZ297" s="562"/>
      <c r="CA297" s="562"/>
      <c r="CB297" s="562"/>
      <c r="CC297" s="562"/>
      <c r="CD297" s="562"/>
      <c r="CE297" s="562"/>
      <c r="CF297" s="562"/>
    </row>
    <row r="298" spans="1:84" s="436" customFormat="1" ht="207" customHeight="1">
      <c r="A298" s="969"/>
      <c r="B298" s="988"/>
      <c r="C298" s="988"/>
      <c r="D298" s="988"/>
      <c r="E298" s="988"/>
      <c r="F298" s="988"/>
      <c r="G298" s="988"/>
      <c r="H298" s="988"/>
      <c r="I298" s="575" t="s">
        <v>100</v>
      </c>
      <c r="J298" s="715"/>
      <c r="K298" s="715">
        <v>84978</v>
      </c>
      <c r="L298" s="988"/>
      <c r="M298" s="789" t="s">
        <v>690</v>
      </c>
      <c r="N298" s="1020" t="s">
        <v>249</v>
      </c>
      <c r="O298" s="716">
        <v>500</v>
      </c>
      <c r="P298" s="715">
        <v>775.52</v>
      </c>
      <c r="Q298" s="715">
        <v>387760</v>
      </c>
      <c r="R298" s="787">
        <v>387760</v>
      </c>
      <c r="S298" s="788">
        <v>387760</v>
      </c>
      <c r="T298" s="788">
        <v>387760</v>
      </c>
      <c r="U298" s="715">
        <v>444563.84</v>
      </c>
      <c r="V298" s="715">
        <v>444563.84</v>
      </c>
      <c r="W298" s="566">
        <v>366976</v>
      </c>
      <c r="X298" s="566">
        <v>366976</v>
      </c>
      <c r="Y298" s="566">
        <v>366976</v>
      </c>
      <c r="Z298" s="566">
        <v>366976</v>
      </c>
      <c r="AA298" s="335"/>
      <c r="AB298" s="335"/>
      <c r="AC298" s="335"/>
      <c r="AD298" s="335"/>
      <c r="AE298" s="335"/>
      <c r="AF298" s="335"/>
      <c r="AG298" s="335"/>
      <c r="AH298" s="335"/>
      <c r="AI298" s="335"/>
      <c r="AJ298" s="335"/>
      <c r="AK298" s="335"/>
      <c r="AL298" s="335"/>
      <c r="AM298" s="335"/>
      <c r="AN298" s="335"/>
      <c r="AO298" s="335"/>
      <c r="AP298" s="335"/>
      <c r="AQ298" s="335"/>
      <c r="AR298" s="335"/>
      <c r="AS298" s="335"/>
      <c r="AT298" s="335"/>
      <c r="AU298" s="335"/>
      <c r="AV298" s="335"/>
      <c r="AW298" s="335"/>
      <c r="AX298" s="335"/>
      <c r="AY298" s="335"/>
      <c r="AZ298" s="335"/>
      <c r="BA298" s="335"/>
      <c r="BB298" s="335"/>
      <c r="BC298" s="335"/>
      <c r="BD298" s="335"/>
      <c r="BE298" s="335"/>
      <c r="BF298" s="335"/>
      <c r="BG298" s="335"/>
      <c r="BH298" s="335"/>
      <c r="BI298" s="335"/>
      <c r="BJ298" s="335"/>
      <c r="BK298" s="335"/>
      <c r="BL298" s="335"/>
      <c r="BM298" s="335"/>
      <c r="BN298" s="335"/>
      <c r="BO298" s="335"/>
      <c r="BP298" s="335"/>
      <c r="BQ298" s="335"/>
      <c r="BR298" s="335"/>
      <c r="BS298" s="335"/>
      <c r="BT298" s="335"/>
      <c r="BU298" s="335"/>
      <c r="BV298" s="335"/>
      <c r="BW298" s="335"/>
      <c r="BX298" s="335"/>
      <c r="BY298" s="335"/>
      <c r="BZ298" s="335"/>
      <c r="CA298" s="335"/>
      <c r="CB298" s="335"/>
      <c r="CC298" s="335"/>
      <c r="CD298" s="335"/>
      <c r="CE298" s="335"/>
      <c r="CF298" s="335"/>
    </row>
    <row r="299" spans="1:84" s="3" customFormat="1" ht="188.25" customHeight="1">
      <c r="A299" s="969"/>
      <c r="B299" s="988"/>
      <c r="C299" s="988"/>
      <c r="D299" s="988"/>
      <c r="E299" s="988"/>
      <c r="F299" s="988"/>
      <c r="G299" s="988"/>
      <c r="H299" s="988"/>
      <c r="I299" s="115" t="s">
        <v>102</v>
      </c>
      <c r="J299" s="39"/>
      <c r="K299" s="39">
        <v>626712.75</v>
      </c>
      <c r="L299" s="988"/>
      <c r="M299" s="141" t="s">
        <v>251</v>
      </c>
      <c r="N299" s="1020"/>
      <c r="O299" s="116">
        <v>1040</v>
      </c>
      <c r="P299" s="39">
        <v>1454.1</v>
      </c>
      <c r="Q299" s="39">
        <v>1512264</v>
      </c>
      <c r="R299" s="136">
        <v>1512264</v>
      </c>
      <c r="S299" s="137">
        <v>1512264</v>
      </c>
      <c r="T299" s="137">
        <v>1512264</v>
      </c>
      <c r="U299" s="39">
        <v>1859092.38</v>
      </c>
      <c r="V299" s="39">
        <v>1859092.38</v>
      </c>
      <c r="W299" s="14">
        <v>1431207</v>
      </c>
      <c r="X299" s="14">
        <v>1431207</v>
      </c>
      <c r="Y299" s="14">
        <v>1431207</v>
      </c>
      <c r="Z299" s="30">
        <v>1431207</v>
      </c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</row>
    <row r="300" spans="1:84" s="3" customFormat="1" ht="249.75" customHeight="1">
      <c r="A300" s="969"/>
      <c r="B300" s="988"/>
      <c r="C300" s="988"/>
      <c r="D300" s="988"/>
      <c r="E300" s="988"/>
      <c r="F300" s="988"/>
      <c r="G300" s="988"/>
      <c r="H300" s="988"/>
      <c r="I300" s="115" t="s">
        <v>460</v>
      </c>
      <c r="J300" s="39"/>
      <c r="K300" s="39">
        <v>2081961</v>
      </c>
      <c r="L300" s="988"/>
      <c r="M300" s="141" t="s">
        <v>541</v>
      </c>
      <c r="N300" s="1020"/>
      <c r="O300" s="116">
        <v>600</v>
      </c>
      <c r="P300" s="39">
        <v>3392.9</v>
      </c>
      <c r="Q300" s="39">
        <v>2035740</v>
      </c>
      <c r="R300" s="136">
        <v>2035740</v>
      </c>
      <c r="S300" s="137">
        <v>2035740</v>
      </c>
      <c r="T300" s="137">
        <v>2035740</v>
      </c>
      <c r="U300" s="39">
        <v>2732107.78</v>
      </c>
      <c r="V300" s="39">
        <v>2732107.78</v>
      </c>
      <c r="W300" s="14">
        <v>1926686</v>
      </c>
      <c r="X300" s="14">
        <v>1926686</v>
      </c>
      <c r="Y300" s="14">
        <v>1926686</v>
      </c>
      <c r="Z300" s="30">
        <v>1926686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</row>
    <row r="301" spans="1:84" s="3" customFormat="1" ht="189.75" customHeight="1">
      <c r="A301" s="173" t="s">
        <v>453</v>
      </c>
      <c r="B301" s="143">
        <v>811</v>
      </c>
      <c r="C301" s="143" t="s">
        <v>435</v>
      </c>
      <c r="D301" s="144" t="s">
        <v>437</v>
      </c>
      <c r="E301" s="143" t="s">
        <v>8</v>
      </c>
      <c r="F301" s="143"/>
      <c r="G301" s="144" t="s">
        <v>436</v>
      </c>
      <c r="H301" s="143" t="s">
        <v>9</v>
      </c>
      <c r="I301" s="104" t="s">
        <v>439</v>
      </c>
      <c r="J301" s="145"/>
      <c r="K301" s="145"/>
      <c r="L301" s="146" t="s">
        <v>17</v>
      </c>
      <c r="M301" s="145"/>
      <c r="N301" s="280"/>
      <c r="O301" s="145"/>
      <c r="P301" s="145"/>
      <c r="Q301" s="145"/>
      <c r="R301" s="108"/>
      <c r="S301" s="145"/>
      <c r="T301" s="145"/>
      <c r="U301" s="34">
        <v>770000</v>
      </c>
      <c r="V301" s="34">
        <v>770000</v>
      </c>
      <c r="W301" s="34">
        <v>0</v>
      </c>
      <c r="X301" s="34">
        <v>0</v>
      </c>
      <c r="Y301" s="34">
        <v>0</v>
      </c>
      <c r="Z301" s="34">
        <v>0</v>
      </c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</row>
    <row r="302" spans="1:84" s="436" customFormat="1" ht="104.25" customHeight="1">
      <c r="A302" s="790" t="s">
        <v>151</v>
      </c>
      <c r="B302" s="790"/>
      <c r="C302" s="790"/>
      <c r="D302" s="790"/>
      <c r="E302" s="790"/>
      <c r="F302" s="790"/>
      <c r="G302" s="790"/>
      <c r="H302" s="790"/>
      <c r="I302" s="572" t="s">
        <v>805</v>
      </c>
      <c r="J302" s="497"/>
      <c r="K302" s="497"/>
      <c r="L302" s="564"/>
      <c r="M302" s="789" t="s">
        <v>438</v>
      </c>
      <c r="N302" s="498"/>
      <c r="O302" s="497"/>
      <c r="P302" s="497"/>
      <c r="Q302" s="497"/>
      <c r="R302" s="499"/>
      <c r="S302" s="497"/>
      <c r="T302" s="497"/>
      <c r="U302" s="333">
        <v>770000</v>
      </c>
      <c r="V302" s="333">
        <v>770000</v>
      </c>
      <c r="W302" s="333">
        <v>0</v>
      </c>
      <c r="X302" s="333">
        <v>0</v>
      </c>
      <c r="Y302" s="333">
        <v>0</v>
      </c>
      <c r="Z302" s="333">
        <v>0</v>
      </c>
      <c r="AA302" s="335"/>
      <c r="AB302" s="335"/>
      <c r="AC302" s="335"/>
      <c r="AD302" s="335"/>
      <c r="AE302" s="335"/>
      <c r="AF302" s="335"/>
      <c r="AG302" s="335"/>
      <c r="AH302" s="335"/>
      <c r="AI302" s="335"/>
      <c r="AJ302" s="335"/>
      <c r="AK302" s="335"/>
      <c r="AL302" s="335"/>
      <c r="AM302" s="335"/>
      <c r="AN302" s="335"/>
      <c r="AO302" s="335"/>
      <c r="AP302" s="335"/>
      <c r="AQ302" s="335"/>
      <c r="AR302" s="335"/>
      <c r="AS302" s="335"/>
      <c r="AT302" s="335"/>
      <c r="AU302" s="335"/>
      <c r="AV302" s="335"/>
      <c r="AW302" s="335"/>
      <c r="AX302" s="335"/>
      <c r="AY302" s="335"/>
      <c r="AZ302" s="335"/>
      <c r="BA302" s="335"/>
      <c r="BB302" s="335"/>
      <c r="BC302" s="335"/>
      <c r="BD302" s="335"/>
      <c r="BE302" s="335"/>
      <c r="BF302" s="335"/>
      <c r="BG302" s="335"/>
      <c r="BH302" s="335"/>
      <c r="BI302" s="335"/>
      <c r="BJ302" s="335"/>
      <c r="BK302" s="335"/>
      <c r="BL302" s="335"/>
      <c r="BM302" s="335"/>
      <c r="BN302" s="335"/>
      <c r="BO302" s="335"/>
      <c r="BP302" s="335"/>
      <c r="BQ302" s="335"/>
      <c r="BR302" s="335"/>
      <c r="BS302" s="335"/>
      <c r="BT302" s="335"/>
      <c r="BU302" s="335"/>
      <c r="BV302" s="335"/>
      <c r="BW302" s="335"/>
      <c r="BX302" s="335"/>
      <c r="BY302" s="335"/>
      <c r="BZ302" s="335"/>
      <c r="CA302" s="335"/>
      <c r="CB302" s="335"/>
      <c r="CC302" s="335"/>
      <c r="CD302" s="335"/>
      <c r="CE302" s="335"/>
      <c r="CF302" s="335"/>
    </row>
    <row r="303" spans="1:84" s="3" customFormat="1" ht="348" customHeight="1">
      <c r="A303" s="330" t="s">
        <v>613</v>
      </c>
      <c r="B303" s="178">
        <v>811</v>
      </c>
      <c r="C303" s="144" t="s">
        <v>103</v>
      </c>
      <c r="D303" s="178" t="s">
        <v>614</v>
      </c>
      <c r="E303" s="178">
        <v>612</v>
      </c>
      <c r="F303" s="178"/>
      <c r="G303" s="331" t="s">
        <v>615</v>
      </c>
      <c r="H303" s="178">
        <v>1111</v>
      </c>
      <c r="I303" s="112" t="s">
        <v>80</v>
      </c>
      <c r="J303" s="154"/>
      <c r="K303" s="154"/>
      <c r="L303" s="172"/>
      <c r="M303" s="142"/>
      <c r="N303" s="280"/>
      <c r="O303" s="154"/>
      <c r="P303" s="154"/>
      <c r="Q303" s="154"/>
      <c r="R303" s="155"/>
      <c r="S303" s="154"/>
      <c r="T303" s="154"/>
      <c r="U303" s="34">
        <v>3000000</v>
      </c>
      <c r="V303" s="34">
        <v>3000000</v>
      </c>
      <c r="W303" s="34">
        <v>0</v>
      </c>
      <c r="X303" s="34">
        <v>0</v>
      </c>
      <c r="Y303" s="34">
        <v>0</v>
      </c>
      <c r="Z303" s="34">
        <v>0</v>
      </c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</row>
    <row r="304" spans="1:84" s="436" customFormat="1" ht="96" customHeight="1">
      <c r="A304" s="1224" t="s">
        <v>352</v>
      </c>
      <c r="B304" s="1209"/>
      <c r="C304" s="1210"/>
      <c r="D304" s="1210"/>
      <c r="E304" s="1210"/>
      <c r="F304" s="1210"/>
      <c r="G304" s="1210"/>
      <c r="H304" s="1211"/>
      <c r="I304" s="1013" t="s">
        <v>616</v>
      </c>
      <c r="J304" s="497"/>
      <c r="K304" s="497"/>
      <c r="L304" s="564"/>
      <c r="M304" s="789" t="s">
        <v>617</v>
      </c>
      <c r="N304" s="498"/>
      <c r="O304" s="497"/>
      <c r="P304" s="497"/>
      <c r="Q304" s="497"/>
      <c r="R304" s="499"/>
      <c r="S304" s="497"/>
      <c r="T304" s="497"/>
      <c r="U304" s="333">
        <v>750000</v>
      </c>
      <c r="V304" s="333">
        <v>750000</v>
      </c>
      <c r="W304" s="333">
        <v>0</v>
      </c>
      <c r="X304" s="333">
        <v>0</v>
      </c>
      <c r="Y304" s="333">
        <v>0</v>
      </c>
      <c r="Z304" s="333">
        <v>0</v>
      </c>
      <c r="AA304" s="335"/>
      <c r="AB304" s="335"/>
      <c r="AC304" s="335"/>
      <c r="AD304" s="335"/>
      <c r="AE304" s="335"/>
      <c r="AF304" s="335"/>
      <c r="AG304" s="335"/>
      <c r="AH304" s="335"/>
      <c r="AI304" s="335"/>
      <c r="AJ304" s="335"/>
      <c r="AK304" s="335"/>
      <c r="AL304" s="335"/>
      <c r="AM304" s="335"/>
      <c r="AN304" s="335"/>
      <c r="AO304" s="335"/>
      <c r="AP304" s="335"/>
      <c r="AQ304" s="335"/>
      <c r="AR304" s="335"/>
      <c r="AS304" s="335"/>
      <c r="AT304" s="335"/>
      <c r="AU304" s="335"/>
      <c r="AV304" s="335"/>
      <c r="AW304" s="335"/>
      <c r="AX304" s="335"/>
      <c r="AY304" s="335"/>
      <c r="AZ304" s="335"/>
      <c r="BA304" s="335"/>
      <c r="BB304" s="335"/>
      <c r="BC304" s="335"/>
      <c r="BD304" s="335"/>
      <c r="BE304" s="335"/>
      <c r="BF304" s="335"/>
      <c r="BG304" s="335"/>
      <c r="BH304" s="335"/>
      <c r="BI304" s="335"/>
      <c r="BJ304" s="335"/>
      <c r="BK304" s="335"/>
      <c r="BL304" s="335"/>
      <c r="BM304" s="335"/>
      <c r="BN304" s="335"/>
      <c r="BO304" s="335"/>
      <c r="BP304" s="335"/>
      <c r="BQ304" s="335"/>
      <c r="BR304" s="335"/>
      <c r="BS304" s="335"/>
      <c r="BT304" s="335"/>
      <c r="BU304" s="335"/>
      <c r="BV304" s="335"/>
      <c r="BW304" s="335"/>
      <c r="BX304" s="335"/>
      <c r="BY304" s="335"/>
      <c r="BZ304" s="335"/>
      <c r="CA304" s="335"/>
      <c r="CB304" s="335"/>
      <c r="CC304" s="335"/>
      <c r="CD304" s="335"/>
      <c r="CE304" s="335"/>
      <c r="CF304" s="335"/>
    </row>
    <row r="305" spans="1:84" s="436" customFormat="1" ht="27.75" customHeight="1">
      <c r="A305" s="1225"/>
      <c r="B305" s="1212"/>
      <c r="C305" s="1213"/>
      <c r="D305" s="1213"/>
      <c r="E305" s="1213"/>
      <c r="F305" s="1213"/>
      <c r="G305" s="1213"/>
      <c r="H305" s="1214"/>
      <c r="I305" s="1014"/>
      <c r="J305" s="497"/>
      <c r="K305" s="497"/>
      <c r="L305" s="564"/>
      <c r="M305" s="789" t="s">
        <v>618</v>
      </c>
      <c r="N305" s="498"/>
      <c r="O305" s="497"/>
      <c r="P305" s="497"/>
      <c r="Q305" s="497"/>
      <c r="R305" s="499"/>
      <c r="S305" s="497"/>
      <c r="T305" s="497"/>
      <c r="U305" s="333">
        <v>1617900</v>
      </c>
      <c r="V305" s="333">
        <v>1617900</v>
      </c>
      <c r="W305" s="333">
        <v>0</v>
      </c>
      <c r="X305" s="333">
        <v>0</v>
      </c>
      <c r="Y305" s="333">
        <v>0</v>
      </c>
      <c r="Z305" s="333">
        <v>0</v>
      </c>
      <c r="AA305" s="335"/>
      <c r="AB305" s="335"/>
      <c r="AC305" s="335"/>
      <c r="AD305" s="335"/>
      <c r="AE305" s="335"/>
      <c r="AF305" s="335"/>
      <c r="AG305" s="335"/>
      <c r="AH305" s="335"/>
      <c r="AI305" s="335"/>
      <c r="AJ305" s="335"/>
      <c r="AK305" s="335"/>
      <c r="AL305" s="335"/>
      <c r="AM305" s="335"/>
      <c r="AN305" s="335"/>
      <c r="AO305" s="335"/>
      <c r="AP305" s="335"/>
      <c r="AQ305" s="335"/>
      <c r="AR305" s="335"/>
      <c r="AS305" s="335"/>
      <c r="AT305" s="335"/>
      <c r="AU305" s="335"/>
      <c r="AV305" s="335"/>
      <c r="AW305" s="335"/>
      <c r="AX305" s="335"/>
      <c r="AY305" s="335"/>
      <c r="AZ305" s="335"/>
      <c r="BA305" s="335"/>
      <c r="BB305" s="335"/>
      <c r="BC305" s="335"/>
      <c r="BD305" s="335"/>
      <c r="BE305" s="335"/>
      <c r="BF305" s="335"/>
      <c r="BG305" s="335"/>
      <c r="BH305" s="335"/>
      <c r="BI305" s="335"/>
      <c r="BJ305" s="335"/>
      <c r="BK305" s="335"/>
      <c r="BL305" s="335"/>
      <c r="BM305" s="335"/>
      <c r="BN305" s="335"/>
      <c r="BO305" s="335"/>
      <c r="BP305" s="335"/>
      <c r="BQ305" s="335"/>
      <c r="BR305" s="335"/>
      <c r="BS305" s="335"/>
      <c r="BT305" s="335"/>
      <c r="BU305" s="335"/>
      <c r="BV305" s="335"/>
      <c r="BW305" s="335"/>
      <c r="BX305" s="335"/>
      <c r="BY305" s="335"/>
      <c r="BZ305" s="335"/>
      <c r="CA305" s="335"/>
      <c r="CB305" s="335"/>
      <c r="CC305" s="335"/>
      <c r="CD305" s="335"/>
      <c r="CE305" s="335"/>
      <c r="CF305" s="335"/>
    </row>
    <row r="306" spans="1:84" s="436" customFormat="1" ht="64.5" customHeight="1">
      <c r="A306" s="1225"/>
      <c r="B306" s="1212"/>
      <c r="C306" s="1213"/>
      <c r="D306" s="1213"/>
      <c r="E306" s="1213"/>
      <c r="F306" s="1213"/>
      <c r="G306" s="1213"/>
      <c r="H306" s="1214"/>
      <c r="I306" s="1014"/>
      <c r="J306" s="497"/>
      <c r="K306" s="497"/>
      <c r="L306" s="564"/>
      <c r="M306" s="789" t="s">
        <v>619</v>
      </c>
      <c r="N306" s="498"/>
      <c r="O306" s="497"/>
      <c r="P306" s="497"/>
      <c r="Q306" s="497"/>
      <c r="R306" s="499"/>
      <c r="S306" s="497"/>
      <c r="T306" s="497"/>
      <c r="U306" s="333">
        <v>302100</v>
      </c>
      <c r="V306" s="333">
        <v>302100</v>
      </c>
      <c r="W306" s="333">
        <v>0</v>
      </c>
      <c r="X306" s="333">
        <v>0</v>
      </c>
      <c r="Y306" s="333">
        <v>0</v>
      </c>
      <c r="Z306" s="333">
        <v>0</v>
      </c>
      <c r="AA306" s="335"/>
      <c r="AB306" s="335"/>
      <c r="AC306" s="335"/>
      <c r="AD306" s="335"/>
      <c r="AE306" s="335"/>
      <c r="AF306" s="335"/>
      <c r="AG306" s="335"/>
      <c r="AH306" s="335"/>
      <c r="AI306" s="335"/>
      <c r="AJ306" s="335"/>
      <c r="AK306" s="335"/>
      <c r="AL306" s="335"/>
      <c r="AM306" s="335"/>
      <c r="AN306" s="335"/>
      <c r="AO306" s="335"/>
      <c r="AP306" s="335"/>
      <c r="AQ306" s="335"/>
      <c r="AR306" s="335"/>
      <c r="AS306" s="335"/>
      <c r="AT306" s="335"/>
      <c r="AU306" s="335"/>
      <c r="AV306" s="335"/>
      <c r="AW306" s="335"/>
      <c r="AX306" s="335"/>
      <c r="AY306" s="335"/>
      <c r="AZ306" s="335"/>
      <c r="BA306" s="335"/>
      <c r="BB306" s="335"/>
      <c r="BC306" s="335"/>
      <c r="BD306" s="335"/>
      <c r="BE306" s="335"/>
      <c r="BF306" s="335"/>
      <c r="BG306" s="335"/>
      <c r="BH306" s="335"/>
      <c r="BI306" s="335"/>
      <c r="BJ306" s="335"/>
      <c r="BK306" s="335"/>
      <c r="BL306" s="335"/>
      <c r="BM306" s="335"/>
      <c r="BN306" s="335"/>
      <c r="BO306" s="335"/>
      <c r="BP306" s="335"/>
      <c r="BQ306" s="335"/>
      <c r="BR306" s="335"/>
      <c r="BS306" s="335"/>
      <c r="BT306" s="335"/>
      <c r="BU306" s="335"/>
      <c r="BV306" s="335"/>
      <c r="BW306" s="335"/>
      <c r="BX306" s="335"/>
      <c r="BY306" s="335"/>
      <c r="BZ306" s="335"/>
      <c r="CA306" s="335"/>
      <c r="CB306" s="335"/>
      <c r="CC306" s="335"/>
      <c r="CD306" s="335"/>
      <c r="CE306" s="335"/>
      <c r="CF306" s="335"/>
    </row>
    <row r="307" spans="1:84" s="436" customFormat="1" ht="64.5" customHeight="1">
      <c r="A307" s="1226"/>
      <c r="B307" s="1215"/>
      <c r="C307" s="1216"/>
      <c r="D307" s="1216"/>
      <c r="E307" s="1216"/>
      <c r="F307" s="1216"/>
      <c r="G307" s="1216"/>
      <c r="H307" s="1217"/>
      <c r="I307" s="1015"/>
      <c r="J307" s="497"/>
      <c r="K307" s="497"/>
      <c r="L307" s="564"/>
      <c r="M307" s="789" t="s">
        <v>940</v>
      </c>
      <c r="N307" s="498"/>
      <c r="O307" s="497"/>
      <c r="P307" s="497"/>
      <c r="Q307" s="497"/>
      <c r="R307" s="499"/>
      <c r="S307" s="497"/>
      <c r="T307" s="497"/>
      <c r="U307" s="333">
        <v>330000</v>
      </c>
      <c r="V307" s="333">
        <v>330000</v>
      </c>
      <c r="W307" s="333">
        <v>0</v>
      </c>
      <c r="X307" s="333">
        <v>0</v>
      </c>
      <c r="Y307" s="333">
        <v>0</v>
      </c>
      <c r="Z307" s="333">
        <v>0</v>
      </c>
      <c r="AA307" s="335"/>
      <c r="AB307" s="335"/>
      <c r="AC307" s="335"/>
      <c r="AD307" s="335"/>
      <c r="AE307" s="335"/>
      <c r="AF307" s="335"/>
      <c r="AG307" s="335"/>
      <c r="AH307" s="335"/>
      <c r="AI307" s="335"/>
      <c r="AJ307" s="335"/>
      <c r="AK307" s="335"/>
      <c r="AL307" s="335"/>
      <c r="AM307" s="335"/>
      <c r="AN307" s="335"/>
      <c r="AO307" s="335"/>
      <c r="AP307" s="335"/>
      <c r="AQ307" s="335"/>
      <c r="AR307" s="335"/>
      <c r="AS307" s="335"/>
      <c r="AT307" s="335"/>
      <c r="AU307" s="335"/>
      <c r="AV307" s="335"/>
      <c r="AW307" s="335"/>
      <c r="AX307" s="335"/>
      <c r="AY307" s="335"/>
      <c r="AZ307" s="335"/>
      <c r="BA307" s="335"/>
      <c r="BB307" s="335"/>
      <c r="BC307" s="335"/>
      <c r="BD307" s="335"/>
      <c r="BE307" s="335"/>
      <c r="BF307" s="335"/>
      <c r="BG307" s="335"/>
      <c r="BH307" s="335"/>
      <c r="BI307" s="335"/>
      <c r="BJ307" s="335"/>
      <c r="BK307" s="335"/>
      <c r="BL307" s="335"/>
      <c r="BM307" s="335"/>
      <c r="BN307" s="335"/>
      <c r="BO307" s="335"/>
      <c r="BP307" s="335"/>
      <c r="BQ307" s="335"/>
      <c r="BR307" s="335"/>
      <c r="BS307" s="335"/>
      <c r="BT307" s="335"/>
      <c r="BU307" s="335"/>
      <c r="BV307" s="335"/>
      <c r="BW307" s="335"/>
      <c r="BX307" s="335"/>
      <c r="BY307" s="335"/>
      <c r="BZ307" s="335"/>
      <c r="CA307" s="335"/>
      <c r="CB307" s="335"/>
      <c r="CC307" s="335"/>
      <c r="CD307" s="335"/>
      <c r="CE307" s="335"/>
      <c r="CF307" s="335"/>
    </row>
    <row r="308" spans="1:84" s="3" customFormat="1" ht="209.25" customHeight="1">
      <c r="A308" s="428" t="s">
        <v>621</v>
      </c>
      <c r="B308" s="153">
        <v>811</v>
      </c>
      <c r="C308" s="429" t="s">
        <v>103</v>
      </c>
      <c r="D308" s="430" t="s">
        <v>688</v>
      </c>
      <c r="E308" s="153">
        <v>612</v>
      </c>
      <c r="F308" s="153"/>
      <c r="G308" s="457" t="s">
        <v>766</v>
      </c>
      <c r="H308" s="153">
        <v>1121</v>
      </c>
      <c r="I308" s="112" t="s">
        <v>80</v>
      </c>
      <c r="J308" s="154"/>
      <c r="K308" s="154"/>
      <c r="L308" s="172"/>
      <c r="M308" s="142"/>
      <c r="N308" s="280"/>
      <c r="O308" s="154"/>
      <c r="P308" s="154"/>
      <c r="Q308" s="154"/>
      <c r="R308" s="155"/>
      <c r="S308" s="154"/>
      <c r="T308" s="154"/>
      <c r="U308" s="34">
        <v>10904433.8</v>
      </c>
      <c r="V308" s="34">
        <v>10904433.8</v>
      </c>
      <c r="W308" s="34">
        <v>0</v>
      </c>
      <c r="X308" s="34">
        <v>0</v>
      </c>
      <c r="Y308" s="34">
        <v>0</v>
      </c>
      <c r="Z308" s="34">
        <v>0</v>
      </c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</row>
    <row r="309" spans="1:84" s="436" customFormat="1" ht="108.75" customHeight="1">
      <c r="A309" s="574" t="s">
        <v>55</v>
      </c>
      <c r="B309" s="1209"/>
      <c r="C309" s="1210"/>
      <c r="D309" s="1210"/>
      <c r="E309" s="1210"/>
      <c r="F309" s="1210"/>
      <c r="G309" s="1210"/>
      <c r="H309" s="1211"/>
      <c r="I309" s="574" t="s">
        <v>796</v>
      </c>
      <c r="J309" s="497"/>
      <c r="K309" s="497"/>
      <c r="L309" s="568"/>
      <c r="M309" s="789" t="s">
        <v>797</v>
      </c>
      <c r="N309" s="498"/>
      <c r="O309" s="497"/>
      <c r="P309" s="497"/>
      <c r="Q309" s="497"/>
      <c r="R309" s="499"/>
      <c r="S309" s="497"/>
      <c r="T309" s="497"/>
      <c r="U309" s="333">
        <v>5863900</v>
      </c>
      <c r="V309" s="333">
        <v>5863900</v>
      </c>
      <c r="W309" s="333">
        <v>0</v>
      </c>
      <c r="X309" s="333">
        <v>0</v>
      </c>
      <c r="Y309" s="333">
        <v>0</v>
      </c>
      <c r="Z309" s="333">
        <v>0</v>
      </c>
      <c r="AA309" s="335"/>
      <c r="AB309" s="335"/>
      <c r="AC309" s="335"/>
      <c r="AD309" s="335"/>
      <c r="AE309" s="335"/>
      <c r="AF309" s="335"/>
      <c r="AG309" s="335"/>
      <c r="AH309" s="335"/>
      <c r="AI309" s="335"/>
      <c r="AJ309" s="335"/>
      <c r="AK309" s="335"/>
      <c r="AL309" s="335"/>
      <c r="AM309" s="335"/>
      <c r="AN309" s="335"/>
      <c r="AO309" s="335"/>
      <c r="AP309" s="335"/>
      <c r="AQ309" s="335"/>
      <c r="AR309" s="335"/>
      <c r="AS309" s="335"/>
      <c r="AT309" s="335"/>
      <c r="AU309" s="335"/>
      <c r="AV309" s="335"/>
      <c r="AW309" s="335"/>
      <c r="AX309" s="335"/>
      <c r="AY309" s="335"/>
      <c r="AZ309" s="335"/>
      <c r="BA309" s="335"/>
      <c r="BB309" s="335"/>
      <c r="BC309" s="335"/>
      <c r="BD309" s="335"/>
      <c r="BE309" s="335"/>
      <c r="BF309" s="335"/>
      <c r="BG309" s="335"/>
      <c r="BH309" s="335"/>
      <c r="BI309" s="335"/>
      <c r="BJ309" s="335"/>
      <c r="BK309" s="335"/>
      <c r="BL309" s="335"/>
      <c r="BM309" s="335"/>
      <c r="BN309" s="335"/>
      <c r="BO309" s="335"/>
      <c r="BP309" s="335"/>
      <c r="BQ309" s="335"/>
      <c r="BR309" s="335"/>
      <c r="BS309" s="335"/>
      <c r="BT309" s="335"/>
      <c r="BU309" s="335"/>
      <c r="BV309" s="335"/>
      <c r="BW309" s="335"/>
      <c r="BX309" s="335"/>
      <c r="BY309" s="335"/>
      <c r="BZ309" s="335"/>
      <c r="CA309" s="335"/>
      <c r="CB309" s="335"/>
      <c r="CC309" s="335"/>
      <c r="CD309" s="335"/>
      <c r="CE309" s="335"/>
      <c r="CF309" s="335"/>
    </row>
    <row r="310" spans="1:84" s="436" customFormat="1" ht="109.5" customHeight="1">
      <c r="A310" s="574" t="s">
        <v>352</v>
      </c>
      <c r="B310" s="1212"/>
      <c r="C310" s="1213"/>
      <c r="D310" s="1213"/>
      <c r="E310" s="1213"/>
      <c r="F310" s="1213"/>
      <c r="G310" s="1213"/>
      <c r="H310" s="1214"/>
      <c r="I310" s="1317" t="s">
        <v>798</v>
      </c>
      <c r="J310" s="497"/>
      <c r="K310" s="497"/>
      <c r="L310" s="568"/>
      <c r="M310" s="789" t="s">
        <v>689</v>
      </c>
      <c r="N310" s="498"/>
      <c r="O310" s="497"/>
      <c r="P310" s="497"/>
      <c r="Q310" s="497"/>
      <c r="R310" s="499"/>
      <c r="S310" s="497"/>
      <c r="T310" s="497"/>
      <c r="U310" s="333">
        <v>1943300</v>
      </c>
      <c r="V310" s="333">
        <v>1943300</v>
      </c>
      <c r="W310" s="333">
        <v>0</v>
      </c>
      <c r="X310" s="333">
        <v>0</v>
      </c>
      <c r="Y310" s="333">
        <v>0</v>
      </c>
      <c r="Z310" s="333">
        <v>0</v>
      </c>
      <c r="AA310" s="335"/>
      <c r="AB310" s="335"/>
      <c r="AC310" s="335"/>
      <c r="AD310" s="335"/>
      <c r="AE310" s="335"/>
      <c r="AF310" s="335"/>
      <c r="AG310" s="335"/>
      <c r="AH310" s="335"/>
      <c r="AI310" s="335"/>
      <c r="AJ310" s="335"/>
      <c r="AK310" s="335"/>
      <c r="AL310" s="335"/>
      <c r="AM310" s="335"/>
      <c r="AN310" s="335"/>
      <c r="AO310" s="335"/>
      <c r="AP310" s="335"/>
      <c r="AQ310" s="335"/>
      <c r="AR310" s="335"/>
      <c r="AS310" s="335"/>
      <c r="AT310" s="335"/>
      <c r="AU310" s="335"/>
      <c r="AV310" s="335"/>
      <c r="AW310" s="335"/>
      <c r="AX310" s="335"/>
      <c r="AY310" s="335"/>
      <c r="AZ310" s="335"/>
      <c r="BA310" s="335"/>
      <c r="BB310" s="335"/>
      <c r="BC310" s="335"/>
      <c r="BD310" s="335"/>
      <c r="BE310" s="335"/>
      <c r="BF310" s="335"/>
      <c r="BG310" s="335"/>
      <c r="BH310" s="335"/>
      <c r="BI310" s="335"/>
      <c r="BJ310" s="335"/>
      <c r="BK310" s="335"/>
      <c r="BL310" s="335"/>
      <c r="BM310" s="335"/>
      <c r="BN310" s="335"/>
      <c r="BO310" s="335"/>
      <c r="BP310" s="335"/>
      <c r="BQ310" s="335"/>
      <c r="BR310" s="335"/>
      <c r="BS310" s="335"/>
      <c r="BT310" s="335"/>
      <c r="BU310" s="335"/>
      <c r="BV310" s="335"/>
      <c r="BW310" s="335"/>
      <c r="BX310" s="335"/>
      <c r="BY310" s="335"/>
      <c r="BZ310" s="335"/>
      <c r="CA310" s="335"/>
      <c r="CB310" s="335"/>
      <c r="CC310" s="335"/>
      <c r="CD310" s="335"/>
      <c r="CE310" s="335"/>
      <c r="CF310" s="335"/>
    </row>
    <row r="311" spans="1:84" s="436" customFormat="1" ht="174.75" customHeight="1">
      <c r="A311" s="574" t="s">
        <v>44</v>
      </c>
      <c r="B311" s="1212"/>
      <c r="C311" s="1213"/>
      <c r="D311" s="1213"/>
      <c r="E311" s="1213"/>
      <c r="F311" s="1213"/>
      <c r="G311" s="1213"/>
      <c r="H311" s="1214"/>
      <c r="I311" s="1318"/>
      <c r="J311" s="497"/>
      <c r="K311" s="497"/>
      <c r="L311" s="568"/>
      <c r="M311" s="574" t="s">
        <v>765</v>
      </c>
      <c r="N311" s="498"/>
      <c r="O311" s="497"/>
      <c r="P311" s="497"/>
      <c r="Q311" s="497"/>
      <c r="R311" s="499"/>
      <c r="S311" s="497"/>
      <c r="T311" s="497"/>
      <c r="U311" s="333">
        <v>370000</v>
      </c>
      <c r="V311" s="333">
        <v>370000</v>
      </c>
      <c r="W311" s="333">
        <v>0</v>
      </c>
      <c r="X311" s="333">
        <v>0</v>
      </c>
      <c r="Y311" s="333">
        <v>0</v>
      </c>
      <c r="Z311" s="333">
        <v>0</v>
      </c>
      <c r="AA311" s="335"/>
      <c r="AB311" s="335"/>
      <c r="AC311" s="335"/>
      <c r="AD311" s="335"/>
      <c r="AE311" s="335"/>
      <c r="AF311" s="335"/>
      <c r="AG311" s="335"/>
      <c r="AH311" s="335"/>
      <c r="AI311" s="335"/>
      <c r="AJ311" s="335"/>
      <c r="AK311" s="335"/>
      <c r="AL311" s="335"/>
      <c r="AM311" s="335"/>
      <c r="AN311" s="335"/>
      <c r="AO311" s="335"/>
      <c r="AP311" s="335"/>
      <c r="AQ311" s="335"/>
      <c r="AR311" s="335"/>
      <c r="AS311" s="335"/>
      <c r="AT311" s="335"/>
      <c r="AU311" s="335"/>
      <c r="AV311" s="335"/>
      <c r="AW311" s="335"/>
      <c r="AX311" s="335"/>
      <c r="AY311" s="335"/>
      <c r="AZ311" s="335"/>
      <c r="BA311" s="335"/>
      <c r="BB311" s="335"/>
      <c r="BC311" s="335"/>
      <c r="BD311" s="335"/>
      <c r="BE311" s="335"/>
      <c r="BF311" s="335"/>
      <c r="BG311" s="335"/>
      <c r="BH311" s="335"/>
      <c r="BI311" s="335"/>
      <c r="BJ311" s="335"/>
      <c r="BK311" s="335"/>
      <c r="BL311" s="335"/>
      <c r="BM311" s="335"/>
      <c r="BN311" s="335"/>
      <c r="BO311" s="335"/>
      <c r="BP311" s="335"/>
      <c r="BQ311" s="335"/>
      <c r="BR311" s="335"/>
      <c r="BS311" s="335"/>
      <c r="BT311" s="335"/>
      <c r="BU311" s="335"/>
      <c r="BV311" s="335"/>
      <c r="BW311" s="335"/>
      <c r="BX311" s="335"/>
      <c r="BY311" s="335"/>
      <c r="BZ311" s="335"/>
      <c r="CA311" s="335"/>
      <c r="CB311" s="335"/>
      <c r="CC311" s="335"/>
      <c r="CD311" s="335"/>
      <c r="CE311" s="335"/>
      <c r="CF311" s="335"/>
    </row>
    <row r="312" spans="1:84" s="792" customFormat="1" ht="84" customHeight="1">
      <c r="A312" s="572" t="s">
        <v>721</v>
      </c>
      <c r="B312" s="1212"/>
      <c r="C312" s="1213"/>
      <c r="D312" s="1213"/>
      <c r="E312" s="1213"/>
      <c r="F312" s="1213"/>
      <c r="G312" s="1213"/>
      <c r="H312" s="1214"/>
      <c r="I312" s="1318"/>
      <c r="J312" s="497"/>
      <c r="K312" s="497"/>
      <c r="L312" s="568"/>
      <c r="M312" s="789" t="s">
        <v>947</v>
      </c>
      <c r="N312" s="498"/>
      <c r="O312" s="497"/>
      <c r="P312" s="497"/>
      <c r="Q312" s="497"/>
      <c r="R312" s="499"/>
      <c r="S312" s="497"/>
      <c r="T312" s="497"/>
      <c r="U312" s="333">
        <v>621281.56</v>
      </c>
      <c r="V312" s="333">
        <v>621281.56</v>
      </c>
      <c r="W312" s="333">
        <v>0</v>
      </c>
      <c r="X312" s="333">
        <v>0</v>
      </c>
      <c r="Y312" s="333">
        <v>0</v>
      </c>
      <c r="Z312" s="333">
        <v>0</v>
      </c>
      <c r="AA312" s="791"/>
      <c r="AB312" s="791"/>
      <c r="AC312" s="791"/>
      <c r="AD312" s="791"/>
      <c r="AE312" s="791"/>
      <c r="AF312" s="791"/>
      <c r="AG312" s="791"/>
      <c r="AH312" s="791"/>
      <c r="AI312" s="791"/>
      <c r="AJ312" s="791"/>
      <c r="AK312" s="791"/>
      <c r="AL312" s="791"/>
      <c r="AM312" s="791"/>
      <c r="AN312" s="791"/>
      <c r="AO312" s="791"/>
      <c r="AP312" s="791"/>
      <c r="AQ312" s="791"/>
      <c r="AR312" s="791"/>
      <c r="AS312" s="791"/>
      <c r="AT312" s="791"/>
      <c r="AU312" s="791"/>
      <c r="AV312" s="791"/>
      <c r="AW312" s="791"/>
      <c r="AX312" s="791"/>
      <c r="AY312" s="791"/>
      <c r="AZ312" s="791"/>
      <c r="BA312" s="791"/>
      <c r="BB312" s="791"/>
      <c r="BC312" s="791"/>
      <c r="BD312" s="791"/>
      <c r="BE312" s="791"/>
      <c r="BF312" s="791"/>
      <c r="BG312" s="791"/>
      <c r="BH312" s="791"/>
      <c r="BI312" s="791"/>
      <c r="BJ312" s="791"/>
      <c r="BK312" s="791"/>
      <c r="BL312" s="791"/>
      <c r="BM312" s="791"/>
      <c r="BN312" s="791"/>
      <c r="BO312" s="791"/>
      <c r="BP312" s="791"/>
      <c r="BQ312" s="791"/>
      <c r="BR312" s="791"/>
      <c r="BS312" s="791"/>
      <c r="BT312" s="791"/>
      <c r="BU312" s="791"/>
      <c r="BV312" s="791"/>
      <c r="BW312" s="791"/>
      <c r="BX312" s="791"/>
      <c r="BY312" s="791"/>
      <c r="BZ312" s="791"/>
      <c r="CA312" s="791"/>
      <c r="CB312" s="791"/>
      <c r="CC312" s="791"/>
      <c r="CD312" s="791"/>
      <c r="CE312" s="791"/>
      <c r="CF312" s="791"/>
    </row>
    <row r="313" spans="1:84" s="792" customFormat="1" ht="153" customHeight="1">
      <c r="A313" s="572" t="s">
        <v>46</v>
      </c>
      <c r="B313" s="1215"/>
      <c r="C313" s="1216"/>
      <c r="D313" s="1216"/>
      <c r="E313" s="1216"/>
      <c r="F313" s="1216"/>
      <c r="G313" s="1216"/>
      <c r="H313" s="1217"/>
      <c r="I313" s="1319"/>
      <c r="J313" s="497"/>
      <c r="K313" s="497"/>
      <c r="L313" s="568"/>
      <c r="M313" s="789" t="s">
        <v>948</v>
      </c>
      <c r="N313" s="498"/>
      <c r="O313" s="497"/>
      <c r="P313" s="497"/>
      <c r="Q313" s="497"/>
      <c r="R313" s="499"/>
      <c r="S313" s="497"/>
      <c r="T313" s="497"/>
      <c r="U313" s="333">
        <v>2105952.24</v>
      </c>
      <c r="V313" s="333">
        <v>2105952.24</v>
      </c>
      <c r="W313" s="333">
        <v>0</v>
      </c>
      <c r="X313" s="333">
        <v>0</v>
      </c>
      <c r="Y313" s="333">
        <v>0</v>
      </c>
      <c r="Z313" s="333">
        <v>0</v>
      </c>
      <c r="AA313" s="791"/>
      <c r="AB313" s="791"/>
      <c r="AC313" s="791"/>
      <c r="AD313" s="791"/>
      <c r="AE313" s="791"/>
      <c r="AF313" s="791"/>
      <c r="AG313" s="791"/>
      <c r="AH313" s="791"/>
      <c r="AI313" s="791"/>
      <c r="AJ313" s="791"/>
      <c r="AK313" s="791"/>
      <c r="AL313" s="791"/>
      <c r="AM313" s="791"/>
      <c r="AN313" s="791"/>
      <c r="AO313" s="791"/>
      <c r="AP313" s="791"/>
      <c r="AQ313" s="791"/>
      <c r="AR313" s="791"/>
      <c r="AS313" s="791"/>
      <c r="AT313" s="791"/>
      <c r="AU313" s="791"/>
      <c r="AV313" s="791"/>
      <c r="AW313" s="791"/>
      <c r="AX313" s="791"/>
      <c r="AY313" s="791"/>
      <c r="AZ313" s="791"/>
      <c r="BA313" s="791"/>
      <c r="BB313" s="791"/>
      <c r="BC313" s="791"/>
      <c r="BD313" s="791"/>
      <c r="BE313" s="791"/>
      <c r="BF313" s="791"/>
      <c r="BG313" s="791"/>
      <c r="BH313" s="791"/>
      <c r="BI313" s="791"/>
      <c r="BJ313" s="791"/>
      <c r="BK313" s="791"/>
      <c r="BL313" s="791"/>
      <c r="BM313" s="791"/>
      <c r="BN313" s="791"/>
      <c r="BO313" s="791"/>
      <c r="BP313" s="791"/>
      <c r="BQ313" s="791"/>
      <c r="BR313" s="791"/>
      <c r="BS313" s="791"/>
      <c r="BT313" s="791"/>
      <c r="BU313" s="791"/>
      <c r="BV313" s="791"/>
      <c r="BW313" s="791"/>
      <c r="BX313" s="791"/>
      <c r="BY313" s="791"/>
      <c r="BZ313" s="791"/>
      <c r="CA313" s="791"/>
      <c r="CB313" s="791"/>
      <c r="CC313" s="791"/>
      <c r="CD313" s="791"/>
      <c r="CE313" s="791"/>
      <c r="CF313" s="791"/>
    </row>
    <row r="314" spans="1:84" s="3" customFormat="1" ht="123" customHeight="1">
      <c r="A314" s="625" t="s">
        <v>720</v>
      </c>
      <c r="B314" s="452" t="s">
        <v>6</v>
      </c>
      <c r="C314" s="452" t="s">
        <v>103</v>
      </c>
      <c r="D314" s="452" t="s">
        <v>614</v>
      </c>
      <c r="E314" s="452" t="s">
        <v>8</v>
      </c>
      <c r="F314" s="452"/>
      <c r="G314" s="452" t="s">
        <v>719</v>
      </c>
      <c r="H314" s="452" t="s">
        <v>9</v>
      </c>
      <c r="I314" s="112" t="s">
        <v>80</v>
      </c>
      <c r="J314" s="154"/>
      <c r="K314" s="154"/>
      <c r="L314" s="172"/>
      <c r="M314" s="142"/>
      <c r="N314" s="280"/>
      <c r="O314" s="154"/>
      <c r="P314" s="154"/>
      <c r="Q314" s="154"/>
      <c r="R314" s="155"/>
      <c r="S314" s="154"/>
      <c r="T314" s="154"/>
      <c r="U314" s="34">
        <v>2300000</v>
      </c>
      <c r="V314" s="34">
        <v>2300000</v>
      </c>
      <c r="W314" s="34">
        <v>0</v>
      </c>
      <c r="X314" s="34">
        <v>0</v>
      </c>
      <c r="Y314" s="34">
        <v>0</v>
      </c>
      <c r="Z314" s="34">
        <v>0</v>
      </c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</row>
    <row r="315" spans="1:84" s="436" customFormat="1" ht="145.5" customHeight="1">
      <c r="A315" s="793" t="s">
        <v>477</v>
      </c>
      <c r="B315" s="1218"/>
      <c r="C315" s="1219"/>
      <c r="D315" s="1219"/>
      <c r="E315" s="1219"/>
      <c r="F315" s="1219"/>
      <c r="G315" s="1219"/>
      <c r="H315" s="1220"/>
      <c r="I315" s="574" t="s">
        <v>799</v>
      </c>
      <c r="J315" s="497"/>
      <c r="K315" s="497"/>
      <c r="L315" s="564"/>
      <c r="M315" s="789"/>
      <c r="N315" s="498"/>
      <c r="O315" s="497"/>
      <c r="P315" s="497"/>
      <c r="Q315" s="497"/>
      <c r="R315" s="499"/>
      <c r="S315" s="497"/>
      <c r="T315" s="497"/>
      <c r="U315" s="333">
        <v>2300000</v>
      </c>
      <c r="V315" s="333">
        <v>2300000</v>
      </c>
      <c r="W315" s="333">
        <v>0</v>
      </c>
      <c r="X315" s="333">
        <v>0</v>
      </c>
      <c r="Y315" s="333">
        <v>0</v>
      </c>
      <c r="Z315" s="333">
        <v>0</v>
      </c>
      <c r="AA315" s="335"/>
      <c r="AB315" s="335"/>
      <c r="AC315" s="335"/>
      <c r="AD315" s="335"/>
      <c r="AE315" s="335"/>
      <c r="AF315" s="335"/>
      <c r="AG315" s="335"/>
      <c r="AH315" s="335"/>
      <c r="AI315" s="335"/>
      <c r="AJ315" s="335"/>
      <c r="AK315" s="335"/>
      <c r="AL315" s="335"/>
      <c r="AM315" s="335"/>
      <c r="AN315" s="335"/>
      <c r="AO315" s="335"/>
      <c r="AP315" s="335"/>
      <c r="AQ315" s="335"/>
      <c r="AR315" s="335"/>
      <c r="AS315" s="335"/>
      <c r="AT315" s="335"/>
      <c r="AU315" s="335"/>
      <c r="AV315" s="335"/>
      <c r="AW315" s="335"/>
      <c r="AX315" s="335"/>
      <c r="AY315" s="335"/>
      <c r="AZ315" s="335"/>
      <c r="BA315" s="335"/>
      <c r="BB315" s="335"/>
      <c r="BC315" s="335"/>
      <c r="BD315" s="335"/>
      <c r="BE315" s="335"/>
      <c r="BF315" s="335"/>
      <c r="BG315" s="335"/>
      <c r="BH315" s="335"/>
      <c r="BI315" s="335"/>
      <c r="BJ315" s="335"/>
      <c r="BK315" s="335"/>
      <c r="BL315" s="335"/>
      <c r="BM315" s="335"/>
      <c r="BN315" s="335"/>
      <c r="BO315" s="335"/>
      <c r="BP315" s="335"/>
      <c r="BQ315" s="335"/>
      <c r="BR315" s="335"/>
      <c r="BS315" s="335"/>
      <c r="BT315" s="335"/>
      <c r="BU315" s="335"/>
      <c r="BV315" s="335"/>
      <c r="BW315" s="335"/>
      <c r="BX315" s="335"/>
      <c r="BY315" s="335"/>
      <c r="BZ315" s="335"/>
      <c r="CA315" s="335"/>
      <c r="CB315" s="335"/>
      <c r="CC315" s="335"/>
      <c r="CD315" s="335"/>
      <c r="CE315" s="335"/>
      <c r="CF315" s="335"/>
    </row>
    <row r="316" spans="1:84" s="3" customFormat="1" ht="121.5" customHeight="1">
      <c r="A316" s="490" t="s">
        <v>691</v>
      </c>
      <c r="B316" s="491" t="s">
        <v>6</v>
      </c>
      <c r="C316" s="491" t="s">
        <v>103</v>
      </c>
      <c r="D316" s="491" t="s">
        <v>614</v>
      </c>
      <c r="E316" s="491" t="s">
        <v>8</v>
      </c>
      <c r="F316" s="492"/>
      <c r="G316" s="493" t="s">
        <v>767</v>
      </c>
      <c r="H316" s="491" t="s">
        <v>9</v>
      </c>
      <c r="I316" s="459" t="s">
        <v>80</v>
      </c>
      <c r="J316" s="154"/>
      <c r="K316" s="154"/>
      <c r="L316" s="172"/>
      <c r="M316" s="142"/>
      <c r="N316" s="280"/>
      <c r="O316" s="154"/>
      <c r="P316" s="154"/>
      <c r="Q316" s="154"/>
      <c r="R316" s="155"/>
      <c r="S316" s="154"/>
      <c r="T316" s="154"/>
      <c r="U316" s="34">
        <v>1141682</v>
      </c>
      <c r="V316" s="34">
        <v>1141682</v>
      </c>
      <c r="W316" s="34">
        <v>0</v>
      </c>
      <c r="X316" s="34">
        <v>0</v>
      </c>
      <c r="Y316" s="34">
        <v>0</v>
      </c>
      <c r="Z316" s="34">
        <v>0</v>
      </c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</row>
    <row r="317" spans="1:84" s="436" customFormat="1" ht="65.25" customHeight="1">
      <c r="A317" s="494" t="s">
        <v>46</v>
      </c>
      <c r="B317" s="1200"/>
      <c r="C317" s="1201"/>
      <c r="D317" s="1201"/>
      <c r="E317" s="1201"/>
      <c r="F317" s="1201"/>
      <c r="G317" s="1201"/>
      <c r="H317" s="1202"/>
      <c r="I317" s="1013" t="s">
        <v>800</v>
      </c>
      <c r="J317" s="485"/>
      <c r="K317" s="485"/>
      <c r="L317" s="486"/>
      <c r="M317" s="1013" t="s">
        <v>768</v>
      </c>
      <c r="N317" s="487"/>
      <c r="O317" s="485"/>
      <c r="P317" s="485"/>
      <c r="Q317" s="485"/>
      <c r="R317" s="488"/>
      <c r="S317" s="485"/>
      <c r="T317" s="485"/>
      <c r="U317" s="333">
        <v>994995</v>
      </c>
      <c r="V317" s="333">
        <v>994995</v>
      </c>
      <c r="W317" s="333">
        <v>0</v>
      </c>
      <c r="X317" s="333">
        <v>0</v>
      </c>
      <c r="Y317" s="333">
        <v>0</v>
      </c>
      <c r="Z317" s="333">
        <v>0</v>
      </c>
      <c r="AA317" s="335"/>
      <c r="AB317" s="335"/>
      <c r="AC317" s="335"/>
      <c r="AD317" s="335"/>
      <c r="AE317" s="335"/>
      <c r="AF317" s="335"/>
      <c r="AG317" s="335"/>
      <c r="AH317" s="335"/>
      <c r="AI317" s="335"/>
      <c r="AJ317" s="335"/>
      <c r="AK317" s="335"/>
      <c r="AL317" s="335"/>
      <c r="AM317" s="335"/>
      <c r="AN317" s="335"/>
      <c r="AO317" s="335"/>
      <c r="AP317" s="335"/>
      <c r="AQ317" s="335"/>
      <c r="AR317" s="335"/>
      <c r="AS317" s="335"/>
      <c r="AT317" s="335"/>
      <c r="AU317" s="335"/>
      <c r="AV317" s="335"/>
      <c r="AW317" s="335"/>
      <c r="AX317" s="335"/>
      <c r="AY317" s="335"/>
      <c r="AZ317" s="335"/>
      <c r="BA317" s="335"/>
      <c r="BB317" s="335"/>
      <c r="BC317" s="335"/>
      <c r="BD317" s="335"/>
      <c r="BE317" s="335"/>
      <c r="BF317" s="335"/>
      <c r="BG317" s="335"/>
      <c r="BH317" s="335"/>
      <c r="BI317" s="335"/>
      <c r="BJ317" s="335"/>
      <c r="BK317" s="335"/>
      <c r="BL317" s="335"/>
      <c r="BM317" s="335"/>
      <c r="BN317" s="335"/>
      <c r="BO317" s="335"/>
      <c r="BP317" s="335"/>
      <c r="BQ317" s="335"/>
      <c r="BR317" s="335"/>
      <c r="BS317" s="335"/>
      <c r="BT317" s="335"/>
      <c r="BU317" s="335"/>
      <c r="BV317" s="335"/>
      <c r="BW317" s="335"/>
      <c r="BX317" s="335"/>
      <c r="BY317" s="335"/>
      <c r="BZ317" s="335"/>
      <c r="CA317" s="335"/>
      <c r="CB317" s="335"/>
      <c r="CC317" s="335"/>
      <c r="CD317" s="335"/>
      <c r="CE317" s="335"/>
      <c r="CF317" s="335"/>
    </row>
    <row r="318" spans="1:84" s="436" customFormat="1" ht="62.25" customHeight="1">
      <c r="A318" s="494" t="s">
        <v>38</v>
      </c>
      <c r="B318" s="1206"/>
      <c r="C318" s="1207"/>
      <c r="D318" s="1207"/>
      <c r="E318" s="1207"/>
      <c r="F318" s="1207"/>
      <c r="G318" s="1207"/>
      <c r="H318" s="1208"/>
      <c r="I318" s="1221"/>
      <c r="J318" s="497"/>
      <c r="K318" s="497"/>
      <c r="L318" s="564"/>
      <c r="M318" s="1015"/>
      <c r="N318" s="498"/>
      <c r="O318" s="497"/>
      <c r="P318" s="497"/>
      <c r="Q318" s="497"/>
      <c r="R318" s="499"/>
      <c r="S318" s="497"/>
      <c r="T318" s="497"/>
      <c r="U318" s="333">
        <v>146687</v>
      </c>
      <c r="V318" s="333">
        <v>146687</v>
      </c>
      <c r="W318" s="333">
        <v>0</v>
      </c>
      <c r="X318" s="333">
        <v>0</v>
      </c>
      <c r="Y318" s="333">
        <v>0</v>
      </c>
      <c r="Z318" s="333">
        <v>0</v>
      </c>
      <c r="AA318" s="335"/>
      <c r="AB318" s="335"/>
      <c r="AC318" s="335"/>
      <c r="AD318" s="335"/>
      <c r="AE318" s="335"/>
      <c r="AF318" s="335"/>
      <c r="AG318" s="335"/>
      <c r="AH318" s="335"/>
      <c r="AI318" s="335"/>
      <c r="AJ318" s="335"/>
      <c r="AK318" s="335"/>
      <c r="AL318" s="335"/>
      <c r="AM318" s="335"/>
      <c r="AN318" s="335"/>
      <c r="AO318" s="335"/>
      <c r="AP318" s="335"/>
      <c r="AQ318" s="335"/>
      <c r="AR318" s="335"/>
      <c r="AS318" s="335"/>
      <c r="AT318" s="335"/>
      <c r="AU318" s="335"/>
      <c r="AV318" s="335"/>
      <c r="AW318" s="335"/>
      <c r="AX318" s="335"/>
      <c r="AY318" s="335"/>
      <c r="AZ318" s="335"/>
      <c r="BA318" s="335"/>
      <c r="BB318" s="335"/>
      <c r="BC318" s="335"/>
      <c r="BD318" s="335"/>
      <c r="BE318" s="335"/>
      <c r="BF318" s="335"/>
      <c r="BG318" s="335"/>
      <c r="BH318" s="335"/>
      <c r="BI318" s="335"/>
      <c r="BJ318" s="335"/>
      <c r="BK318" s="335"/>
      <c r="BL318" s="335"/>
      <c r="BM318" s="335"/>
      <c r="BN318" s="335"/>
      <c r="BO318" s="335"/>
      <c r="BP318" s="335"/>
      <c r="BQ318" s="335"/>
      <c r="BR318" s="335"/>
      <c r="BS318" s="335"/>
      <c r="BT318" s="335"/>
      <c r="BU318" s="335"/>
      <c r="BV318" s="335"/>
      <c r="BW318" s="335"/>
      <c r="BX318" s="335"/>
      <c r="BY318" s="335"/>
      <c r="BZ318" s="335"/>
      <c r="CA318" s="335"/>
      <c r="CB318" s="335"/>
      <c r="CC318" s="335"/>
      <c r="CD318" s="335"/>
      <c r="CE318" s="335"/>
      <c r="CF318" s="335"/>
    </row>
    <row r="319" spans="1:84" s="3" customFormat="1" ht="126.75" customHeight="1">
      <c r="A319" s="496" t="s">
        <v>648</v>
      </c>
      <c r="B319" s="458" t="s">
        <v>6</v>
      </c>
      <c r="C319" s="458" t="s">
        <v>103</v>
      </c>
      <c r="D319" s="458" t="s">
        <v>614</v>
      </c>
      <c r="E319" s="458" t="s">
        <v>8</v>
      </c>
      <c r="F319" s="153"/>
      <c r="G319" s="484" t="s">
        <v>769</v>
      </c>
      <c r="H319" s="458" t="s">
        <v>9</v>
      </c>
      <c r="I319" s="459" t="s">
        <v>80</v>
      </c>
      <c r="J319" s="480"/>
      <c r="K319" s="480"/>
      <c r="L319" s="481"/>
      <c r="M319" s="478"/>
      <c r="N319" s="482"/>
      <c r="O319" s="480"/>
      <c r="P319" s="480"/>
      <c r="Q319" s="480"/>
      <c r="R319" s="483"/>
      <c r="S319" s="480"/>
      <c r="T319" s="480"/>
      <c r="U319" s="34">
        <v>916000</v>
      </c>
      <c r="V319" s="34">
        <v>916000</v>
      </c>
      <c r="W319" s="34">
        <v>83400000</v>
      </c>
      <c r="X319" s="34">
        <v>83400000</v>
      </c>
      <c r="Y319" s="34">
        <v>0</v>
      </c>
      <c r="Z319" s="34">
        <v>0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</row>
    <row r="320" spans="1:84" s="436" customFormat="1" ht="51" customHeight="1">
      <c r="A320" s="1309" t="s">
        <v>411</v>
      </c>
      <c r="B320" s="1200"/>
      <c r="C320" s="1201"/>
      <c r="D320" s="1201"/>
      <c r="E320" s="1201"/>
      <c r="F320" s="1201"/>
      <c r="G320" s="1201"/>
      <c r="H320" s="1202"/>
      <c r="I320" s="1013" t="s">
        <v>801</v>
      </c>
      <c r="J320" s="497"/>
      <c r="K320" s="497"/>
      <c r="L320" s="568"/>
      <c r="M320" s="574" t="s">
        <v>770</v>
      </c>
      <c r="N320" s="498"/>
      <c r="O320" s="497">
        <v>22</v>
      </c>
      <c r="P320" s="497">
        <v>9750.01</v>
      </c>
      <c r="Q320" s="497">
        <v>214500.22</v>
      </c>
      <c r="R320" s="499"/>
      <c r="S320" s="497"/>
      <c r="T320" s="497"/>
      <c r="U320" s="333">
        <v>214500</v>
      </c>
      <c r="V320" s="333">
        <v>214500</v>
      </c>
      <c r="W320" s="333">
        <v>0</v>
      </c>
      <c r="X320" s="333">
        <v>0</v>
      </c>
      <c r="Y320" s="333">
        <v>0</v>
      </c>
      <c r="Z320" s="333">
        <v>0</v>
      </c>
      <c r="AA320" s="335"/>
      <c r="AB320" s="335"/>
      <c r="AC320" s="335"/>
      <c r="AD320" s="335"/>
      <c r="AE320" s="335"/>
      <c r="AF320" s="335"/>
      <c r="AG320" s="335"/>
      <c r="AH320" s="335"/>
      <c r="AI320" s="335"/>
      <c r="AJ320" s="335"/>
      <c r="AK320" s="335"/>
      <c r="AL320" s="335"/>
      <c r="AM320" s="335"/>
      <c r="AN320" s="335"/>
      <c r="AO320" s="335"/>
      <c r="AP320" s="335"/>
      <c r="AQ320" s="335"/>
      <c r="AR320" s="335"/>
      <c r="AS320" s="335"/>
      <c r="AT320" s="335"/>
      <c r="AU320" s="335"/>
      <c r="AV320" s="335"/>
      <c r="AW320" s="335"/>
      <c r="AX320" s="335"/>
      <c r="AY320" s="335"/>
      <c r="AZ320" s="335"/>
      <c r="BA320" s="335"/>
      <c r="BB320" s="335"/>
      <c r="BC320" s="335"/>
      <c r="BD320" s="335"/>
      <c r="BE320" s="335"/>
      <c r="BF320" s="335"/>
      <c r="BG320" s="335"/>
      <c r="BH320" s="335"/>
      <c r="BI320" s="335"/>
      <c r="BJ320" s="335"/>
      <c r="BK320" s="335"/>
      <c r="BL320" s="335"/>
      <c r="BM320" s="335"/>
      <c r="BN320" s="335"/>
      <c r="BO320" s="335"/>
      <c r="BP320" s="335"/>
      <c r="BQ320" s="335"/>
      <c r="BR320" s="335"/>
      <c r="BS320" s="335"/>
      <c r="BT320" s="335"/>
      <c r="BU320" s="335"/>
      <c r="BV320" s="335"/>
      <c r="BW320" s="335"/>
      <c r="BX320" s="335"/>
      <c r="BY320" s="335"/>
      <c r="BZ320" s="335"/>
      <c r="CA320" s="335"/>
      <c r="CB320" s="335"/>
      <c r="CC320" s="335"/>
      <c r="CD320" s="335"/>
      <c r="CE320" s="335"/>
      <c r="CF320" s="335"/>
    </row>
    <row r="321" spans="1:84" s="436" customFormat="1" ht="51" customHeight="1">
      <c r="A321" s="1310"/>
      <c r="B321" s="1203"/>
      <c r="C321" s="1204"/>
      <c r="D321" s="1204"/>
      <c r="E321" s="1204"/>
      <c r="F321" s="1204"/>
      <c r="G321" s="1204"/>
      <c r="H321" s="1205"/>
      <c r="I321" s="1015"/>
      <c r="J321" s="497"/>
      <c r="K321" s="497"/>
      <c r="L321" s="568"/>
      <c r="M321" s="574" t="s">
        <v>771</v>
      </c>
      <c r="N321" s="498"/>
      <c r="O321" s="497">
        <v>185</v>
      </c>
      <c r="P321" s="497">
        <v>3791.89</v>
      </c>
      <c r="Q321" s="497">
        <v>701499.65</v>
      </c>
      <c r="R321" s="499"/>
      <c r="S321" s="497"/>
      <c r="T321" s="497"/>
      <c r="U321" s="333">
        <v>701500</v>
      </c>
      <c r="V321" s="333">
        <v>701500</v>
      </c>
      <c r="W321" s="333">
        <v>0</v>
      </c>
      <c r="X321" s="333">
        <v>0</v>
      </c>
      <c r="Y321" s="333">
        <v>0</v>
      </c>
      <c r="Z321" s="333">
        <v>0</v>
      </c>
      <c r="AA321" s="335"/>
      <c r="AB321" s="335"/>
      <c r="AC321" s="335"/>
      <c r="AD321" s="335"/>
      <c r="AE321" s="335"/>
      <c r="AF321" s="335"/>
      <c r="AG321" s="335"/>
      <c r="AH321" s="335"/>
      <c r="AI321" s="335"/>
      <c r="AJ321" s="335"/>
      <c r="AK321" s="335"/>
      <c r="AL321" s="335"/>
      <c r="AM321" s="335"/>
      <c r="AN321" s="335"/>
      <c r="AO321" s="335"/>
      <c r="AP321" s="335"/>
      <c r="AQ321" s="335"/>
      <c r="AR321" s="335"/>
      <c r="AS321" s="335"/>
      <c r="AT321" s="335"/>
      <c r="AU321" s="335"/>
      <c r="AV321" s="335"/>
      <c r="AW321" s="335"/>
      <c r="AX321" s="335"/>
      <c r="AY321" s="335"/>
      <c r="AZ321" s="335"/>
      <c r="BA321" s="335"/>
      <c r="BB321" s="335"/>
      <c r="BC321" s="335"/>
      <c r="BD321" s="335"/>
      <c r="BE321" s="335"/>
      <c r="BF321" s="335"/>
      <c r="BG321" s="335"/>
      <c r="BH321" s="335"/>
      <c r="BI321" s="335"/>
      <c r="BJ321" s="335"/>
      <c r="BK321" s="335"/>
      <c r="BL321" s="335"/>
      <c r="BM321" s="335"/>
      <c r="BN321" s="335"/>
      <c r="BO321" s="335"/>
      <c r="BP321" s="335"/>
      <c r="BQ321" s="335"/>
      <c r="BR321" s="335"/>
      <c r="BS321" s="335"/>
      <c r="BT321" s="335"/>
      <c r="BU321" s="335"/>
      <c r="BV321" s="335"/>
      <c r="BW321" s="335"/>
      <c r="BX321" s="335"/>
      <c r="BY321" s="335"/>
      <c r="BZ321" s="335"/>
      <c r="CA321" s="335"/>
      <c r="CB321" s="335"/>
      <c r="CC321" s="335"/>
      <c r="CD321" s="335"/>
      <c r="CE321" s="335"/>
      <c r="CF321" s="335"/>
    </row>
    <row r="322" spans="1:84" s="624" customFormat="1" ht="80.25" customHeight="1">
      <c r="A322" s="642" t="s">
        <v>352</v>
      </c>
      <c r="B322" s="1206"/>
      <c r="C322" s="1207"/>
      <c r="D322" s="1207"/>
      <c r="E322" s="1207"/>
      <c r="F322" s="1207"/>
      <c r="G322" s="1207"/>
      <c r="H322" s="1208"/>
      <c r="I322" s="568" t="s">
        <v>951</v>
      </c>
      <c r="J322" s="149"/>
      <c r="K322" s="149"/>
      <c r="L322" s="71"/>
      <c r="M322" s="574" t="s">
        <v>950</v>
      </c>
      <c r="N322" s="281"/>
      <c r="O322" s="149"/>
      <c r="P322" s="149"/>
      <c r="Q322" s="149"/>
      <c r="R322" s="150"/>
      <c r="S322" s="149"/>
      <c r="T322" s="149"/>
      <c r="U322" s="40">
        <v>0</v>
      </c>
      <c r="V322" s="333">
        <v>0</v>
      </c>
      <c r="W322" s="40">
        <v>83400000</v>
      </c>
      <c r="X322" s="40">
        <v>83400000</v>
      </c>
      <c r="Y322" s="40">
        <v>0</v>
      </c>
      <c r="Z322" s="40">
        <v>0</v>
      </c>
      <c r="AA322" s="623"/>
      <c r="AB322" s="623"/>
      <c r="AC322" s="623"/>
      <c r="AD322" s="623"/>
      <c r="AE322" s="623"/>
      <c r="AF322" s="623"/>
      <c r="AG322" s="623"/>
      <c r="AH322" s="623"/>
      <c r="AI322" s="623"/>
      <c r="AJ322" s="623"/>
      <c r="AK322" s="623"/>
      <c r="AL322" s="623"/>
      <c r="AM322" s="623"/>
      <c r="AN322" s="623"/>
      <c r="AO322" s="623"/>
      <c r="AP322" s="623"/>
      <c r="AQ322" s="623"/>
      <c r="AR322" s="623"/>
      <c r="AS322" s="623"/>
      <c r="AT322" s="623"/>
      <c r="AU322" s="623"/>
      <c r="AV322" s="623"/>
      <c r="AW322" s="623"/>
      <c r="AX322" s="623"/>
      <c r="AY322" s="623"/>
      <c r="AZ322" s="623"/>
      <c r="BA322" s="623"/>
      <c r="BB322" s="623"/>
      <c r="BC322" s="623"/>
      <c r="BD322" s="623"/>
      <c r="BE322" s="623"/>
      <c r="BF322" s="623"/>
      <c r="BG322" s="623"/>
      <c r="BH322" s="623"/>
      <c r="BI322" s="623"/>
      <c r="BJ322" s="623"/>
      <c r="BK322" s="623"/>
      <c r="BL322" s="623"/>
      <c r="BM322" s="623"/>
      <c r="BN322" s="623"/>
      <c r="BO322" s="623"/>
      <c r="BP322" s="623"/>
      <c r="BQ322" s="623"/>
      <c r="BR322" s="623"/>
      <c r="BS322" s="623"/>
      <c r="BT322" s="623"/>
      <c r="BU322" s="623"/>
      <c r="BV322" s="623"/>
      <c r="BW322" s="623"/>
      <c r="BX322" s="623"/>
      <c r="BY322" s="623"/>
      <c r="BZ322" s="623"/>
      <c r="CA322" s="623"/>
      <c r="CB322" s="623"/>
      <c r="CC322" s="623"/>
      <c r="CD322" s="623"/>
      <c r="CE322" s="623"/>
      <c r="CF322" s="623"/>
    </row>
    <row r="323" spans="1:84" s="3" customFormat="1" ht="129" customHeight="1">
      <c r="A323" s="501" t="s">
        <v>673</v>
      </c>
      <c r="B323" s="458" t="s">
        <v>6</v>
      </c>
      <c r="C323" s="458" t="s">
        <v>103</v>
      </c>
      <c r="D323" s="458" t="s">
        <v>614</v>
      </c>
      <c r="E323" s="458" t="s">
        <v>8</v>
      </c>
      <c r="F323" s="153"/>
      <c r="G323" s="484" t="s">
        <v>772</v>
      </c>
      <c r="H323" s="458" t="s">
        <v>9</v>
      </c>
      <c r="I323" s="459" t="s">
        <v>80</v>
      </c>
      <c r="J323" s="154"/>
      <c r="K323" s="154"/>
      <c r="L323" s="172"/>
      <c r="M323" s="459"/>
      <c r="N323" s="280"/>
      <c r="O323" s="154"/>
      <c r="P323" s="154"/>
      <c r="Q323" s="154"/>
      <c r="R323" s="155"/>
      <c r="S323" s="154"/>
      <c r="T323" s="154"/>
      <c r="U323" s="34">
        <v>517005.26</v>
      </c>
      <c r="V323" s="34">
        <v>517005.26</v>
      </c>
      <c r="W323" s="34">
        <v>0</v>
      </c>
      <c r="X323" s="34">
        <v>0</v>
      </c>
      <c r="Y323" s="34">
        <v>0</v>
      </c>
      <c r="Z323" s="34">
        <v>0</v>
      </c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</row>
    <row r="324" spans="1:84" s="436" customFormat="1" ht="78.75" customHeight="1">
      <c r="A324" s="599" t="s">
        <v>773</v>
      </c>
      <c r="B324" s="589"/>
      <c r="C324" s="590"/>
      <c r="D324" s="590"/>
      <c r="E324" s="590"/>
      <c r="F324" s="590"/>
      <c r="G324" s="590"/>
      <c r="H324" s="591"/>
      <c r="I324" s="574" t="s">
        <v>802</v>
      </c>
      <c r="J324" s="497"/>
      <c r="K324" s="497"/>
      <c r="L324" s="564"/>
      <c r="M324" s="574"/>
      <c r="N324" s="498"/>
      <c r="O324" s="497"/>
      <c r="P324" s="497"/>
      <c r="Q324" s="497"/>
      <c r="R324" s="499"/>
      <c r="S324" s="497"/>
      <c r="T324" s="497"/>
      <c r="U324" s="333">
        <v>517005.26</v>
      </c>
      <c r="V324" s="333">
        <v>517005.26</v>
      </c>
      <c r="W324" s="333">
        <v>0</v>
      </c>
      <c r="X324" s="333">
        <v>0</v>
      </c>
      <c r="Y324" s="333">
        <v>0</v>
      </c>
      <c r="Z324" s="333">
        <v>0</v>
      </c>
      <c r="AA324" s="335"/>
      <c r="AB324" s="335"/>
      <c r="AC324" s="335"/>
      <c r="AD324" s="335"/>
      <c r="AE324" s="335"/>
      <c r="AF324" s="335"/>
      <c r="AG324" s="335"/>
      <c r="AH324" s="335"/>
      <c r="AI324" s="335"/>
      <c r="AJ324" s="335"/>
      <c r="AK324" s="335"/>
      <c r="AL324" s="335"/>
      <c r="AM324" s="335"/>
      <c r="AN324" s="335"/>
      <c r="AO324" s="335"/>
      <c r="AP324" s="335"/>
      <c r="AQ324" s="335"/>
      <c r="AR324" s="335"/>
      <c r="AS324" s="335"/>
      <c r="AT324" s="335"/>
      <c r="AU324" s="335"/>
      <c r="AV324" s="335"/>
      <c r="AW324" s="335"/>
      <c r="AX324" s="335"/>
      <c r="AY324" s="335"/>
      <c r="AZ324" s="335"/>
      <c r="BA324" s="335"/>
      <c r="BB324" s="335"/>
      <c r="BC324" s="335"/>
      <c r="BD324" s="335"/>
      <c r="BE324" s="335"/>
      <c r="BF324" s="335"/>
      <c r="BG324" s="335"/>
      <c r="BH324" s="335"/>
      <c r="BI324" s="335"/>
      <c r="BJ324" s="335"/>
      <c r="BK324" s="335"/>
      <c r="BL324" s="335"/>
      <c r="BM324" s="335"/>
      <c r="BN324" s="335"/>
      <c r="BO324" s="335"/>
      <c r="BP324" s="335"/>
      <c r="BQ324" s="335"/>
      <c r="BR324" s="335"/>
      <c r="BS324" s="335"/>
      <c r="BT324" s="335"/>
      <c r="BU324" s="335"/>
      <c r="BV324" s="335"/>
      <c r="BW324" s="335"/>
      <c r="BX324" s="335"/>
      <c r="BY324" s="335"/>
      <c r="BZ324" s="335"/>
      <c r="CA324" s="335"/>
      <c r="CB324" s="335"/>
      <c r="CC324" s="335"/>
      <c r="CD324" s="335"/>
      <c r="CE324" s="335"/>
      <c r="CF324" s="335"/>
    </row>
    <row r="325" spans="1:84" s="3" customFormat="1" ht="146.25" customHeight="1">
      <c r="A325" s="500" t="s">
        <v>650</v>
      </c>
      <c r="B325" s="458" t="s">
        <v>6</v>
      </c>
      <c r="C325" s="458" t="s">
        <v>103</v>
      </c>
      <c r="D325" s="458" t="s">
        <v>614</v>
      </c>
      <c r="E325" s="458" t="s">
        <v>8</v>
      </c>
      <c r="F325" s="153"/>
      <c r="G325" s="484" t="s">
        <v>774</v>
      </c>
      <c r="H325" s="458" t="s">
        <v>9</v>
      </c>
      <c r="I325" s="459" t="s">
        <v>80</v>
      </c>
      <c r="J325" s="480"/>
      <c r="K325" s="480"/>
      <c r="L325" s="481"/>
      <c r="M325" s="478"/>
      <c r="N325" s="482"/>
      <c r="O325" s="480"/>
      <c r="P325" s="480"/>
      <c r="Q325" s="480"/>
      <c r="R325" s="483"/>
      <c r="S325" s="480"/>
      <c r="T325" s="480"/>
      <c r="U325" s="34">
        <v>255600</v>
      </c>
      <c r="V325" s="34">
        <v>255600</v>
      </c>
      <c r="W325" s="34">
        <v>0</v>
      </c>
      <c r="X325" s="34">
        <v>0</v>
      </c>
      <c r="Y325" s="34">
        <v>0</v>
      </c>
      <c r="Z325" s="34">
        <v>0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</row>
    <row r="326" spans="1:84" s="436" customFormat="1" ht="28.5" customHeight="1">
      <c r="A326" s="1222" t="s">
        <v>57</v>
      </c>
      <c r="B326" s="1200"/>
      <c r="C326" s="1201"/>
      <c r="D326" s="1201"/>
      <c r="E326" s="1201"/>
      <c r="F326" s="1201"/>
      <c r="G326" s="1201"/>
      <c r="H326" s="1202"/>
      <c r="I326" s="1013" t="s">
        <v>803</v>
      </c>
      <c r="J326" s="497"/>
      <c r="K326" s="497"/>
      <c r="L326" s="564"/>
      <c r="M326" s="592" t="s">
        <v>788</v>
      </c>
      <c r="N326" s="498"/>
      <c r="O326" s="497"/>
      <c r="P326" s="497"/>
      <c r="Q326" s="497"/>
      <c r="R326" s="499"/>
      <c r="S326" s="497"/>
      <c r="T326" s="497"/>
      <c r="U326" s="489">
        <v>180000</v>
      </c>
      <c r="V326" s="489">
        <v>180000</v>
      </c>
      <c r="W326" s="489">
        <v>0</v>
      </c>
      <c r="X326" s="489">
        <v>0</v>
      </c>
      <c r="Y326" s="489">
        <v>0</v>
      </c>
      <c r="Z326" s="489">
        <v>0</v>
      </c>
      <c r="AA326" s="335"/>
      <c r="AB326" s="335"/>
      <c r="AC326" s="335"/>
      <c r="AD326" s="335"/>
      <c r="AE326" s="335"/>
      <c r="AF326" s="335"/>
      <c r="AG326" s="335"/>
      <c r="AH326" s="335"/>
      <c r="AI326" s="335"/>
      <c r="AJ326" s="335"/>
      <c r="AK326" s="335"/>
      <c r="AL326" s="335"/>
      <c r="AM326" s="335"/>
      <c r="AN326" s="335"/>
      <c r="AO326" s="335"/>
      <c r="AP326" s="335"/>
      <c r="AQ326" s="335"/>
      <c r="AR326" s="335"/>
      <c r="AS326" s="335"/>
      <c r="AT326" s="335"/>
      <c r="AU326" s="335"/>
      <c r="AV326" s="335"/>
      <c r="AW326" s="335"/>
      <c r="AX326" s="335"/>
      <c r="AY326" s="335"/>
      <c r="AZ326" s="335"/>
      <c r="BA326" s="335"/>
      <c r="BB326" s="335"/>
      <c r="BC326" s="335"/>
      <c r="BD326" s="335"/>
      <c r="BE326" s="335"/>
      <c r="BF326" s="335"/>
      <c r="BG326" s="335"/>
      <c r="BH326" s="335"/>
      <c r="BI326" s="335"/>
      <c r="BJ326" s="335"/>
      <c r="BK326" s="335"/>
      <c r="BL326" s="335"/>
      <c r="BM326" s="335"/>
      <c r="BN326" s="335"/>
      <c r="BO326" s="335"/>
      <c r="BP326" s="335"/>
      <c r="BQ326" s="335"/>
      <c r="BR326" s="335"/>
      <c r="BS326" s="335"/>
      <c r="BT326" s="335"/>
      <c r="BU326" s="335"/>
      <c r="BV326" s="335"/>
      <c r="BW326" s="335"/>
      <c r="BX326" s="335"/>
      <c r="BY326" s="335"/>
      <c r="BZ326" s="335"/>
      <c r="CA326" s="335"/>
      <c r="CB326" s="335"/>
      <c r="CC326" s="335"/>
      <c r="CD326" s="335"/>
      <c r="CE326" s="335"/>
      <c r="CF326" s="335"/>
    </row>
    <row r="327" spans="1:84" s="436" customFormat="1" ht="36" customHeight="1">
      <c r="A327" s="1311"/>
      <c r="B327" s="1203"/>
      <c r="C327" s="1204"/>
      <c r="D327" s="1204"/>
      <c r="E327" s="1204"/>
      <c r="F327" s="1204"/>
      <c r="G327" s="1204"/>
      <c r="H327" s="1205"/>
      <c r="I327" s="1014"/>
      <c r="J327" s="497"/>
      <c r="K327" s="497"/>
      <c r="L327" s="564"/>
      <c r="M327" s="574" t="s">
        <v>775</v>
      </c>
      <c r="N327" s="498"/>
      <c r="O327" s="794">
        <v>8</v>
      </c>
      <c r="P327" s="794">
        <v>4446.5</v>
      </c>
      <c r="Q327" s="794">
        <v>35572</v>
      </c>
      <c r="R327" s="499"/>
      <c r="S327" s="497"/>
      <c r="T327" s="497"/>
      <c r="U327" s="333">
        <v>35572</v>
      </c>
      <c r="V327" s="333">
        <v>35572</v>
      </c>
      <c r="W327" s="333">
        <v>0</v>
      </c>
      <c r="X327" s="333">
        <v>0</v>
      </c>
      <c r="Y327" s="333">
        <v>0</v>
      </c>
      <c r="Z327" s="333">
        <v>0</v>
      </c>
      <c r="AA327" s="335"/>
      <c r="AB327" s="335"/>
      <c r="AC327" s="335"/>
      <c r="AD327" s="335"/>
      <c r="AE327" s="335"/>
      <c r="AF327" s="335"/>
      <c r="AG327" s="335"/>
      <c r="AH327" s="335"/>
      <c r="AI327" s="335"/>
      <c r="AJ327" s="335"/>
      <c r="AK327" s="335"/>
      <c r="AL327" s="335"/>
      <c r="AM327" s="335"/>
      <c r="AN327" s="335"/>
      <c r="AO327" s="335"/>
      <c r="AP327" s="335"/>
      <c r="AQ327" s="335"/>
      <c r="AR327" s="335"/>
      <c r="AS327" s="335"/>
      <c r="AT327" s="335"/>
      <c r="AU327" s="335"/>
      <c r="AV327" s="335"/>
      <c r="AW327" s="335"/>
      <c r="AX327" s="335"/>
      <c r="AY327" s="335"/>
      <c r="AZ327" s="335"/>
      <c r="BA327" s="335"/>
      <c r="BB327" s="335"/>
      <c r="BC327" s="335"/>
      <c r="BD327" s="335"/>
      <c r="BE327" s="335"/>
      <c r="BF327" s="335"/>
      <c r="BG327" s="335"/>
      <c r="BH327" s="335"/>
      <c r="BI327" s="335"/>
      <c r="BJ327" s="335"/>
      <c r="BK327" s="335"/>
      <c r="BL327" s="335"/>
      <c r="BM327" s="335"/>
      <c r="BN327" s="335"/>
      <c r="BO327" s="335"/>
      <c r="BP327" s="335"/>
      <c r="BQ327" s="335"/>
      <c r="BR327" s="335"/>
      <c r="BS327" s="335"/>
      <c r="BT327" s="335"/>
      <c r="BU327" s="335"/>
      <c r="BV327" s="335"/>
      <c r="BW327" s="335"/>
      <c r="BX327" s="335"/>
      <c r="BY327" s="335"/>
      <c r="BZ327" s="335"/>
      <c r="CA327" s="335"/>
      <c r="CB327" s="335"/>
      <c r="CC327" s="335"/>
      <c r="CD327" s="335"/>
      <c r="CE327" s="335"/>
      <c r="CF327" s="335"/>
    </row>
    <row r="328" spans="1:84" s="436" customFormat="1" ht="33.75" customHeight="1">
      <c r="A328" s="1311"/>
      <c r="B328" s="1203"/>
      <c r="C328" s="1204"/>
      <c r="D328" s="1204"/>
      <c r="E328" s="1204"/>
      <c r="F328" s="1204"/>
      <c r="G328" s="1204"/>
      <c r="H328" s="1205"/>
      <c r="I328" s="1014"/>
      <c r="J328" s="497"/>
      <c r="K328" s="497"/>
      <c r="L328" s="564"/>
      <c r="M328" s="574" t="s">
        <v>776</v>
      </c>
      <c r="N328" s="498"/>
      <c r="O328" s="794">
        <v>10</v>
      </c>
      <c r="P328" s="794">
        <v>3560</v>
      </c>
      <c r="Q328" s="794">
        <v>35600</v>
      </c>
      <c r="R328" s="499"/>
      <c r="S328" s="497"/>
      <c r="T328" s="497"/>
      <c r="U328" s="333">
        <v>35600</v>
      </c>
      <c r="V328" s="333">
        <v>35600</v>
      </c>
      <c r="W328" s="333">
        <v>0</v>
      </c>
      <c r="X328" s="333">
        <v>0</v>
      </c>
      <c r="Y328" s="333">
        <v>0</v>
      </c>
      <c r="Z328" s="333">
        <v>0</v>
      </c>
      <c r="AA328" s="335"/>
      <c r="AB328" s="335"/>
      <c r="AC328" s="335"/>
      <c r="AD328" s="335"/>
      <c r="AE328" s="335"/>
      <c r="AF328" s="335"/>
      <c r="AG328" s="335"/>
      <c r="AH328" s="335"/>
      <c r="AI328" s="335"/>
      <c r="AJ328" s="335"/>
      <c r="AK328" s="335"/>
      <c r="AL328" s="335"/>
      <c r="AM328" s="335"/>
      <c r="AN328" s="335"/>
      <c r="AO328" s="335"/>
      <c r="AP328" s="335"/>
      <c r="AQ328" s="335"/>
      <c r="AR328" s="335"/>
      <c r="AS328" s="335"/>
      <c r="AT328" s="335"/>
      <c r="AU328" s="335"/>
      <c r="AV328" s="335"/>
      <c r="AW328" s="335"/>
      <c r="AX328" s="335"/>
      <c r="AY328" s="335"/>
      <c r="AZ328" s="335"/>
      <c r="BA328" s="335"/>
      <c r="BB328" s="335"/>
      <c r="BC328" s="335"/>
      <c r="BD328" s="335"/>
      <c r="BE328" s="335"/>
      <c r="BF328" s="335"/>
      <c r="BG328" s="335"/>
      <c r="BH328" s="335"/>
      <c r="BI328" s="335"/>
      <c r="BJ328" s="335"/>
      <c r="BK328" s="335"/>
      <c r="BL328" s="335"/>
      <c r="BM328" s="335"/>
      <c r="BN328" s="335"/>
      <c r="BO328" s="335"/>
      <c r="BP328" s="335"/>
      <c r="BQ328" s="335"/>
      <c r="BR328" s="335"/>
      <c r="BS328" s="335"/>
      <c r="BT328" s="335"/>
      <c r="BU328" s="335"/>
      <c r="BV328" s="335"/>
      <c r="BW328" s="335"/>
      <c r="BX328" s="335"/>
      <c r="BY328" s="335"/>
      <c r="BZ328" s="335"/>
      <c r="CA328" s="335"/>
      <c r="CB328" s="335"/>
      <c r="CC328" s="335"/>
      <c r="CD328" s="335"/>
      <c r="CE328" s="335"/>
      <c r="CF328" s="335"/>
    </row>
    <row r="329" spans="1:84" s="436" customFormat="1" ht="46.5" customHeight="1">
      <c r="A329" s="1311"/>
      <c r="B329" s="1203"/>
      <c r="C329" s="1204"/>
      <c r="D329" s="1204"/>
      <c r="E329" s="1204"/>
      <c r="F329" s="1204"/>
      <c r="G329" s="1204"/>
      <c r="H329" s="1205"/>
      <c r="I329" s="1014"/>
      <c r="J329" s="497"/>
      <c r="K329" s="497"/>
      <c r="L329" s="564"/>
      <c r="M329" s="574" t="s">
        <v>777</v>
      </c>
      <c r="N329" s="498"/>
      <c r="O329" s="794">
        <v>6</v>
      </c>
      <c r="P329" s="794">
        <v>118</v>
      </c>
      <c r="Q329" s="794">
        <v>708</v>
      </c>
      <c r="R329" s="499"/>
      <c r="S329" s="497"/>
      <c r="T329" s="497"/>
      <c r="U329" s="333">
        <v>708</v>
      </c>
      <c r="V329" s="333">
        <v>708</v>
      </c>
      <c r="W329" s="333">
        <v>0</v>
      </c>
      <c r="X329" s="333">
        <v>0</v>
      </c>
      <c r="Y329" s="333">
        <v>0</v>
      </c>
      <c r="Z329" s="333">
        <v>0</v>
      </c>
      <c r="AA329" s="335"/>
      <c r="AB329" s="335"/>
      <c r="AC329" s="335"/>
      <c r="AD329" s="335"/>
      <c r="AE329" s="335"/>
      <c r="AF329" s="335"/>
      <c r="AG329" s="335"/>
      <c r="AH329" s="335"/>
      <c r="AI329" s="335"/>
      <c r="AJ329" s="335"/>
      <c r="AK329" s="335"/>
      <c r="AL329" s="335"/>
      <c r="AM329" s="335"/>
      <c r="AN329" s="335"/>
      <c r="AO329" s="335"/>
      <c r="AP329" s="335"/>
      <c r="AQ329" s="335"/>
      <c r="AR329" s="335"/>
      <c r="AS329" s="335"/>
      <c r="AT329" s="335"/>
      <c r="AU329" s="335"/>
      <c r="AV329" s="335"/>
      <c r="AW329" s="335"/>
      <c r="AX329" s="335"/>
      <c r="AY329" s="335"/>
      <c r="AZ329" s="335"/>
      <c r="BA329" s="335"/>
      <c r="BB329" s="335"/>
      <c r="BC329" s="335"/>
      <c r="BD329" s="335"/>
      <c r="BE329" s="335"/>
      <c r="BF329" s="335"/>
      <c r="BG329" s="335"/>
      <c r="BH329" s="335"/>
      <c r="BI329" s="335"/>
      <c r="BJ329" s="335"/>
      <c r="BK329" s="335"/>
      <c r="BL329" s="335"/>
      <c r="BM329" s="335"/>
      <c r="BN329" s="335"/>
      <c r="BO329" s="335"/>
      <c r="BP329" s="335"/>
      <c r="BQ329" s="335"/>
      <c r="BR329" s="335"/>
      <c r="BS329" s="335"/>
      <c r="BT329" s="335"/>
      <c r="BU329" s="335"/>
      <c r="BV329" s="335"/>
      <c r="BW329" s="335"/>
      <c r="BX329" s="335"/>
      <c r="BY329" s="335"/>
      <c r="BZ329" s="335"/>
      <c r="CA329" s="335"/>
      <c r="CB329" s="335"/>
      <c r="CC329" s="335"/>
      <c r="CD329" s="335"/>
      <c r="CE329" s="335"/>
      <c r="CF329" s="335"/>
    </row>
    <row r="330" spans="1:84" s="436" customFormat="1" ht="40.5" customHeight="1">
      <c r="A330" s="1311"/>
      <c r="B330" s="1203"/>
      <c r="C330" s="1204"/>
      <c r="D330" s="1204"/>
      <c r="E330" s="1204"/>
      <c r="F330" s="1204"/>
      <c r="G330" s="1204"/>
      <c r="H330" s="1205"/>
      <c r="I330" s="1014"/>
      <c r="J330" s="497"/>
      <c r="K330" s="497"/>
      <c r="L330" s="564"/>
      <c r="M330" s="574" t="s">
        <v>778</v>
      </c>
      <c r="N330" s="498"/>
      <c r="O330" s="794">
        <v>6</v>
      </c>
      <c r="P330" s="794">
        <v>260</v>
      </c>
      <c r="Q330" s="794">
        <v>1560</v>
      </c>
      <c r="R330" s="499"/>
      <c r="S330" s="497"/>
      <c r="T330" s="497"/>
      <c r="U330" s="333">
        <v>1560</v>
      </c>
      <c r="V330" s="333">
        <v>1560</v>
      </c>
      <c r="W330" s="333">
        <v>0</v>
      </c>
      <c r="X330" s="333">
        <v>0</v>
      </c>
      <c r="Y330" s="333">
        <v>0</v>
      </c>
      <c r="Z330" s="333">
        <v>0</v>
      </c>
      <c r="AA330" s="335"/>
      <c r="AB330" s="335"/>
      <c r="AC330" s="335"/>
      <c r="AD330" s="335"/>
      <c r="AE330" s="335"/>
      <c r="AF330" s="335"/>
      <c r="AG330" s="335"/>
      <c r="AH330" s="335"/>
      <c r="AI330" s="335"/>
      <c r="AJ330" s="335"/>
      <c r="AK330" s="335"/>
      <c r="AL330" s="335"/>
      <c r="AM330" s="335"/>
      <c r="AN330" s="335"/>
      <c r="AO330" s="335"/>
      <c r="AP330" s="335"/>
      <c r="AQ330" s="335"/>
      <c r="AR330" s="335"/>
      <c r="AS330" s="335"/>
      <c r="AT330" s="335"/>
      <c r="AU330" s="335"/>
      <c r="AV330" s="335"/>
      <c r="AW330" s="335"/>
      <c r="AX330" s="335"/>
      <c r="AY330" s="335"/>
      <c r="AZ330" s="335"/>
      <c r="BA330" s="335"/>
      <c r="BB330" s="335"/>
      <c r="BC330" s="335"/>
      <c r="BD330" s="335"/>
      <c r="BE330" s="335"/>
      <c r="BF330" s="335"/>
      <c r="BG330" s="335"/>
      <c r="BH330" s="335"/>
      <c r="BI330" s="335"/>
      <c r="BJ330" s="335"/>
      <c r="BK330" s="335"/>
      <c r="BL330" s="335"/>
      <c r="BM330" s="335"/>
      <c r="BN330" s="335"/>
      <c r="BO330" s="335"/>
      <c r="BP330" s="335"/>
      <c r="BQ330" s="335"/>
      <c r="BR330" s="335"/>
      <c r="BS330" s="335"/>
      <c r="BT330" s="335"/>
      <c r="BU330" s="335"/>
      <c r="BV330" s="335"/>
      <c r="BW330" s="335"/>
      <c r="BX330" s="335"/>
      <c r="BY330" s="335"/>
      <c r="BZ330" s="335"/>
      <c r="CA330" s="335"/>
      <c r="CB330" s="335"/>
      <c r="CC330" s="335"/>
      <c r="CD330" s="335"/>
      <c r="CE330" s="335"/>
      <c r="CF330" s="335"/>
    </row>
    <row r="331" spans="1:84" s="436" customFormat="1" ht="46.5" customHeight="1">
      <c r="A331" s="1311"/>
      <c r="B331" s="1203"/>
      <c r="C331" s="1204"/>
      <c r="D331" s="1204"/>
      <c r="E331" s="1204"/>
      <c r="F331" s="1204"/>
      <c r="G331" s="1204"/>
      <c r="H331" s="1205"/>
      <c r="I331" s="1014"/>
      <c r="J331" s="497"/>
      <c r="K331" s="497"/>
      <c r="L331" s="564"/>
      <c r="M331" s="574" t="s">
        <v>779</v>
      </c>
      <c r="N331" s="498"/>
      <c r="O331" s="794">
        <v>20</v>
      </c>
      <c r="P331" s="794">
        <v>125</v>
      </c>
      <c r="Q331" s="794">
        <v>2500</v>
      </c>
      <c r="R331" s="499"/>
      <c r="S331" s="497"/>
      <c r="T331" s="497"/>
      <c r="U331" s="333">
        <v>2500</v>
      </c>
      <c r="V331" s="333">
        <v>2500</v>
      </c>
      <c r="W331" s="333">
        <v>0</v>
      </c>
      <c r="X331" s="333">
        <v>0</v>
      </c>
      <c r="Y331" s="333">
        <v>0</v>
      </c>
      <c r="Z331" s="333">
        <v>0</v>
      </c>
      <c r="AA331" s="335"/>
      <c r="AB331" s="335"/>
      <c r="AC331" s="335"/>
      <c r="AD331" s="335"/>
      <c r="AE331" s="335"/>
      <c r="AF331" s="335"/>
      <c r="AG331" s="335"/>
      <c r="AH331" s="335"/>
      <c r="AI331" s="335"/>
      <c r="AJ331" s="335"/>
      <c r="AK331" s="335"/>
      <c r="AL331" s="335"/>
      <c r="AM331" s="335"/>
      <c r="AN331" s="335"/>
      <c r="AO331" s="335"/>
      <c r="AP331" s="335"/>
      <c r="AQ331" s="335"/>
      <c r="AR331" s="335"/>
      <c r="AS331" s="335"/>
      <c r="AT331" s="335"/>
      <c r="AU331" s="335"/>
      <c r="AV331" s="335"/>
      <c r="AW331" s="335"/>
      <c r="AX331" s="335"/>
      <c r="AY331" s="335"/>
      <c r="AZ331" s="335"/>
      <c r="BA331" s="335"/>
      <c r="BB331" s="335"/>
      <c r="BC331" s="335"/>
      <c r="BD331" s="335"/>
      <c r="BE331" s="335"/>
      <c r="BF331" s="335"/>
      <c r="BG331" s="335"/>
      <c r="BH331" s="335"/>
      <c r="BI331" s="335"/>
      <c r="BJ331" s="335"/>
      <c r="BK331" s="335"/>
      <c r="BL331" s="335"/>
      <c r="BM331" s="335"/>
      <c r="BN331" s="335"/>
      <c r="BO331" s="335"/>
      <c r="BP331" s="335"/>
      <c r="BQ331" s="335"/>
      <c r="BR331" s="335"/>
      <c r="BS331" s="335"/>
      <c r="BT331" s="335"/>
      <c r="BU331" s="335"/>
      <c r="BV331" s="335"/>
      <c r="BW331" s="335"/>
      <c r="BX331" s="335"/>
      <c r="BY331" s="335"/>
      <c r="BZ331" s="335"/>
      <c r="CA331" s="335"/>
      <c r="CB331" s="335"/>
      <c r="CC331" s="335"/>
      <c r="CD331" s="335"/>
      <c r="CE331" s="335"/>
      <c r="CF331" s="335"/>
    </row>
    <row r="332" spans="1:84" s="436" customFormat="1" ht="54.75" customHeight="1">
      <c r="A332" s="1311"/>
      <c r="B332" s="1203"/>
      <c r="C332" s="1204"/>
      <c r="D332" s="1204"/>
      <c r="E332" s="1204"/>
      <c r="F332" s="1204"/>
      <c r="G332" s="1204"/>
      <c r="H332" s="1205"/>
      <c r="I332" s="1014"/>
      <c r="J332" s="497"/>
      <c r="K332" s="497"/>
      <c r="L332" s="564"/>
      <c r="M332" s="574" t="s">
        <v>780</v>
      </c>
      <c r="N332" s="498"/>
      <c r="O332" s="794">
        <v>150</v>
      </c>
      <c r="P332" s="794">
        <v>8</v>
      </c>
      <c r="Q332" s="794">
        <v>1200</v>
      </c>
      <c r="R332" s="499"/>
      <c r="S332" s="497"/>
      <c r="T332" s="497"/>
      <c r="U332" s="333">
        <v>1200</v>
      </c>
      <c r="V332" s="333">
        <v>1200</v>
      </c>
      <c r="W332" s="333">
        <v>0</v>
      </c>
      <c r="X332" s="333">
        <v>0</v>
      </c>
      <c r="Y332" s="333">
        <v>0</v>
      </c>
      <c r="Z332" s="333">
        <v>0</v>
      </c>
      <c r="AA332" s="335"/>
      <c r="AB332" s="335"/>
      <c r="AC332" s="335"/>
      <c r="AD332" s="335"/>
      <c r="AE332" s="335"/>
      <c r="AF332" s="335"/>
      <c r="AG332" s="335"/>
      <c r="AH332" s="335"/>
      <c r="AI332" s="335"/>
      <c r="AJ332" s="335"/>
      <c r="AK332" s="335"/>
      <c r="AL332" s="335"/>
      <c r="AM332" s="335"/>
      <c r="AN332" s="335"/>
      <c r="AO332" s="335"/>
      <c r="AP332" s="335"/>
      <c r="AQ332" s="335"/>
      <c r="AR332" s="335"/>
      <c r="AS332" s="335"/>
      <c r="AT332" s="335"/>
      <c r="AU332" s="335"/>
      <c r="AV332" s="335"/>
      <c r="AW332" s="335"/>
      <c r="AX332" s="335"/>
      <c r="AY332" s="335"/>
      <c r="AZ332" s="335"/>
      <c r="BA332" s="335"/>
      <c r="BB332" s="335"/>
      <c r="BC332" s="335"/>
      <c r="BD332" s="335"/>
      <c r="BE332" s="335"/>
      <c r="BF332" s="335"/>
      <c r="BG332" s="335"/>
      <c r="BH332" s="335"/>
      <c r="BI332" s="335"/>
      <c r="BJ332" s="335"/>
      <c r="BK332" s="335"/>
      <c r="BL332" s="335"/>
      <c r="BM332" s="335"/>
      <c r="BN332" s="335"/>
      <c r="BO332" s="335"/>
      <c r="BP332" s="335"/>
      <c r="BQ332" s="335"/>
      <c r="BR332" s="335"/>
      <c r="BS332" s="335"/>
      <c r="BT332" s="335"/>
      <c r="BU332" s="335"/>
      <c r="BV332" s="335"/>
      <c r="BW332" s="335"/>
      <c r="BX332" s="335"/>
      <c r="BY332" s="335"/>
      <c r="BZ332" s="335"/>
      <c r="CA332" s="335"/>
      <c r="CB332" s="335"/>
      <c r="CC332" s="335"/>
      <c r="CD332" s="335"/>
      <c r="CE332" s="335"/>
      <c r="CF332" s="335"/>
    </row>
    <row r="333" spans="1:84" s="436" customFormat="1" ht="42" customHeight="1">
      <c r="A333" s="1311"/>
      <c r="B333" s="1203"/>
      <c r="C333" s="1204"/>
      <c r="D333" s="1204"/>
      <c r="E333" s="1204"/>
      <c r="F333" s="1204"/>
      <c r="G333" s="1204"/>
      <c r="H333" s="1205"/>
      <c r="I333" s="1014"/>
      <c r="J333" s="497"/>
      <c r="K333" s="497"/>
      <c r="L333" s="564"/>
      <c r="M333" s="574" t="s">
        <v>783</v>
      </c>
      <c r="N333" s="498"/>
      <c r="O333" s="794">
        <v>160</v>
      </c>
      <c r="P333" s="794">
        <v>55</v>
      </c>
      <c r="Q333" s="794">
        <v>8800</v>
      </c>
      <c r="R333" s="499"/>
      <c r="S333" s="497"/>
      <c r="T333" s="497"/>
      <c r="U333" s="333">
        <v>8800</v>
      </c>
      <c r="V333" s="333">
        <v>8800</v>
      </c>
      <c r="W333" s="333">
        <v>0</v>
      </c>
      <c r="X333" s="333">
        <v>0</v>
      </c>
      <c r="Y333" s="333">
        <v>0</v>
      </c>
      <c r="Z333" s="333">
        <v>0</v>
      </c>
      <c r="AA333" s="335"/>
      <c r="AB333" s="335"/>
      <c r="AC333" s="335"/>
      <c r="AD333" s="335"/>
      <c r="AE333" s="335"/>
      <c r="AF333" s="335"/>
      <c r="AG333" s="335"/>
      <c r="AH333" s="335"/>
      <c r="AI333" s="335"/>
      <c r="AJ333" s="335"/>
      <c r="AK333" s="335"/>
      <c r="AL333" s="335"/>
      <c r="AM333" s="335"/>
      <c r="AN333" s="335"/>
      <c r="AO333" s="335"/>
      <c r="AP333" s="335"/>
      <c r="AQ333" s="335"/>
      <c r="AR333" s="335"/>
      <c r="AS333" s="335"/>
      <c r="AT333" s="335"/>
      <c r="AU333" s="335"/>
      <c r="AV333" s="335"/>
      <c r="AW333" s="335"/>
      <c r="AX333" s="335"/>
      <c r="AY333" s="335"/>
      <c r="AZ333" s="335"/>
      <c r="BA333" s="335"/>
      <c r="BB333" s="335"/>
      <c r="BC333" s="335"/>
      <c r="BD333" s="335"/>
      <c r="BE333" s="335"/>
      <c r="BF333" s="335"/>
      <c r="BG333" s="335"/>
      <c r="BH333" s="335"/>
      <c r="BI333" s="335"/>
      <c r="BJ333" s="335"/>
      <c r="BK333" s="335"/>
      <c r="BL333" s="335"/>
      <c r="BM333" s="335"/>
      <c r="BN333" s="335"/>
      <c r="BO333" s="335"/>
      <c r="BP333" s="335"/>
      <c r="BQ333" s="335"/>
      <c r="BR333" s="335"/>
      <c r="BS333" s="335"/>
      <c r="BT333" s="335"/>
      <c r="BU333" s="335"/>
      <c r="BV333" s="335"/>
      <c r="BW333" s="335"/>
      <c r="BX333" s="335"/>
      <c r="BY333" s="335"/>
      <c r="BZ333" s="335"/>
      <c r="CA333" s="335"/>
      <c r="CB333" s="335"/>
      <c r="CC333" s="335"/>
      <c r="CD333" s="335"/>
      <c r="CE333" s="335"/>
      <c r="CF333" s="335"/>
    </row>
    <row r="334" spans="1:84" s="436" customFormat="1" ht="33.75" customHeight="1">
      <c r="A334" s="1311"/>
      <c r="B334" s="1203"/>
      <c r="C334" s="1204"/>
      <c r="D334" s="1204"/>
      <c r="E334" s="1204"/>
      <c r="F334" s="1204"/>
      <c r="G334" s="1204"/>
      <c r="H334" s="1205"/>
      <c r="I334" s="1014"/>
      <c r="J334" s="497"/>
      <c r="K334" s="497"/>
      <c r="L334" s="564"/>
      <c r="M334" s="574" t="s">
        <v>781</v>
      </c>
      <c r="N334" s="498"/>
      <c r="O334" s="794">
        <v>180</v>
      </c>
      <c r="P334" s="794">
        <v>140</v>
      </c>
      <c r="Q334" s="794">
        <v>25200</v>
      </c>
      <c r="R334" s="499"/>
      <c r="S334" s="497"/>
      <c r="T334" s="497"/>
      <c r="U334" s="333">
        <v>25200</v>
      </c>
      <c r="V334" s="333">
        <v>25200</v>
      </c>
      <c r="W334" s="333">
        <v>0</v>
      </c>
      <c r="X334" s="333">
        <v>0</v>
      </c>
      <c r="Y334" s="333">
        <v>0</v>
      </c>
      <c r="Z334" s="333">
        <v>0</v>
      </c>
      <c r="AA334" s="335"/>
      <c r="AB334" s="335"/>
      <c r="AC334" s="335"/>
      <c r="AD334" s="335"/>
      <c r="AE334" s="335"/>
      <c r="AF334" s="335"/>
      <c r="AG334" s="335"/>
      <c r="AH334" s="335"/>
      <c r="AI334" s="335"/>
      <c r="AJ334" s="335"/>
      <c r="AK334" s="335"/>
      <c r="AL334" s="335"/>
      <c r="AM334" s="335"/>
      <c r="AN334" s="335"/>
      <c r="AO334" s="335"/>
      <c r="AP334" s="335"/>
      <c r="AQ334" s="335"/>
      <c r="AR334" s="335"/>
      <c r="AS334" s="335"/>
      <c r="AT334" s="335"/>
      <c r="AU334" s="335"/>
      <c r="AV334" s="335"/>
      <c r="AW334" s="335"/>
      <c r="AX334" s="335"/>
      <c r="AY334" s="335"/>
      <c r="AZ334" s="335"/>
      <c r="BA334" s="335"/>
      <c r="BB334" s="335"/>
      <c r="BC334" s="335"/>
      <c r="BD334" s="335"/>
      <c r="BE334" s="335"/>
      <c r="BF334" s="335"/>
      <c r="BG334" s="335"/>
      <c r="BH334" s="335"/>
      <c r="BI334" s="335"/>
      <c r="BJ334" s="335"/>
      <c r="BK334" s="335"/>
      <c r="BL334" s="335"/>
      <c r="BM334" s="335"/>
      <c r="BN334" s="335"/>
      <c r="BO334" s="335"/>
      <c r="BP334" s="335"/>
      <c r="BQ334" s="335"/>
      <c r="BR334" s="335"/>
      <c r="BS334" s="335"/>
      <c r="BT334" s="335"/>
      <c r="BU334" s="335"/>
      <c r="BV334" s="335"/>
      <c r="BW334" s="335"/>
      <c r="BX334" s="335"/>
      <c r="BY334" s="335"/>
      <c r="BZ334" s="335"/>
      <c r="CA334" s="335"/>
      <c r="CB334" s="335"/>
      <c r="CC334" s="335"/>
      <c r="CD334" s="335"/>
      <c r="CE334" s="335"/>
      <c r="CF334" s="335"/>
    </row>
    <row r="335" spans="1:84" s="436" customFormat="1" ht="33.75" customHeight="1">
      <c r="A335" s="1311"/>
      <c r="B335" s="1203"/>
      <c r="C335" s="1204"/>
      <c r="D335" s="1204"/>
      <c r="E335" s="1204"/>
      <c r="F335" s="1204"/>
      <c r="G335" s="1204"/>
      <c r="H335" s="1205"/>
      <c r="I335" s="1014"/>
      <c r="J335" s="497"/>
      <c r="K335" s="497"/>
      <c r="L335" s="564"/>
      <c r="M335" s="574" t="s">
        <v>782</v>
      </c>
      <c r="N335" s="498"/>
      <c r="O335" s="794">
        <v>360</v>
      </c>
      <c r="P335" s="794">
        <v>8.5</v>
      </c>
      <c r="Q335" s="794">
        <v>3060</v>
      </c>
      <c r="R335" s="499"/>
      <c r="S335" s="497"/>
      <c r="T335" s="497"/>
      <c r="U335" s="333">
        <v>3060</v>
      </c>
      <c r="V335" s="333">
        <v>3060</v>
      </c>
      <c r="W335" s="333">
        <v>0</v>
      </c>
      <c r="X335" s="333">
        <v>0</v>
      </c>
      <c r="Y335" s="333">
        <v>0</v>
      </c>
      <c r="Z335" s="333">
        <v>0</v>
      </c>
      <c r="AA335" s="335"/>
      <c r="AB335" s="335"/>
      <c r="AC335" s="335"/>
      <c r="AD335" s="335"/>
      <c r="AE335" s="335"/>
      <c r="AF335" s="335"/>
      <c r="AG335" s="335"/>
      <c r="AH335" s="335"/>
      <c r="AI335" s="335"/>
      <c r="AJ335" s="335"/>
      <c r="AK335" s="335"/>
      <c r="AL335" s="335"/>
      <c r="AM335" s="335"/>
      <c r="AN335" s="335"/>
      <c r="AO335" s="335"/>
      <c r="AP335" s="335"/>
      <c r="AQ335" s="335"/>
      <c r="AR335" s="335"/>
      <c r="AS335" s="335"/>
      <c r="AT335" s="335"/>
      <c r="AU335" s="335"/>
      <c r="AV335" s="335"/>
      <c r="AW335" s="335"/>
      <c r="AX335" s="335"/>
      <c r="AY335" s="335"/>
      <c r="AZ335" s="335"/>
      <c r="BA335" s="335"/>
      <c r="BB335" s="335"/>
      <c r="BC335" s="335"/>
      <c r="BD335" s="335"/>
      <c r="BE335" s="335"/>
      <c r="BF335" s="335"/>
      <c r="BG335" s="335"/>
      <c r="BH335" s="335"/>
      <c r="BI335" s="335"/>
      <c r="BJ335" s="335"/>
      <c r="BK335" s="335"/>
      <c r="BL335" s="335"/>
      <c r="BM335" s="335"/>
      <c r="BN335" s="335"/>
      <c r="BO335" s="335"/>
      <c r="BP335" s="335"/>
      <c r="BQ335" s="335"/>
      <c r="BR335" s="335"/>
      <c r="BS335" s="335"/>
      <c r="BT335" s="335"/>
      <c r="BU335" s="335"/>
      <c r="BV335" s="335"/>
      <c r="BW335" s="335"/>
      <c r="BX335" s="335"/>
      <c r="BY335" s="335"/>
      <c r="BZ335" s="335"/>
      <c r="CA335" s="335"/>
      <c r="CB335" s="335"/>
      <c r="CC335" s="335"/>
      <c r="CD335" s="335"/>
      <c r="CE335" s="335"/>
      <c r="CF335" s="335"/>
    </row>
    <row r="336" spans="1:84" s="436" customFormat="1" ht="45.75" customHeight="1">
      <c r="A336" s="1311"/>
      <c r="B336" s="1203"/>
      <c r="C336" s="1204"/>
      <c r="D336" s="1204"/>
      <c r="E336" s="1204"/>
      <c r="F336" s="1204"/>
      <c r="G336" s="1204"/>
      <c r="H336" s="1205"/>
      <c r="I336" s="1014"/>
      <c r="J336" s="497"/>
      <c r="K336" s="497"/>
      <c r="L336" s="564"/>
      <c r="M336" s="574" t="s">
        <v>784</v>
      </c>
      <c r="N336" s="498"/>
      <c r="O336" s="794">
        <v>20</v>
      </c>
      <c r="P336" s="794">
        <v>5</v>
      </c>
      <c r="Q336" s="794">
        <v>100</v>
      </c>
      <c r="R336" s="499"/>
      <c r="S336" s="497"/>
      <c r="T336" s="497"/>
      <c r="U336" s="794">
        <v>100</v>
      </c>
      <c r="V336" s="333">
        <v>100</v>
      </c>
      <c r="W336" s="333">
        <v>0</v>
      </c>
      <c r="X336" s="333">
        <v>0</v>
      </c>
      <c r="Y336" s="333">
        <v>0</v>
      </c>
      <c r="Z336" s="333">
        <v>0</v>
      </c>
      <c r="AA336" s="335"/>
      <c r="AB336" s="335"/>
      <c r="AC336" s="335"/>
      <c r="AD336" s="335"/>
      <c r="AE336" s="335"/>
      <c r="AF336" s="335"/>
      <c r="AG336" s="335"/>
      <c r="AH336" s="335"/>
      <c r="AI336" s="335"/>
      <c r="AJ336" s="335"/>
      <c r="AK336" s="335"/>
      <c r="AL336" s="335"/>
      <c r="AM336" s="335"/>
      <c r="AN336" s="335"/>
      <c r="AO336" s="335"/>
      <c r="AP336" s="335"/>
      <c r="AQ336" s="335"/>
      <c r="AR336" s="335"/>
      <c r="AS336" s="335"/>
      <c r="AT336" s="335"/>
      <c r="AU336" s="335"/>
      <c r="AV336" s="335"/>
      <c r="AW336" s="335"/>
      <c r="AX336" s="335"/>
      <c r="AY336" s="335"/>
      <c r="AZ336" s="335"/>
      <c r="BA336" s="335"/>
      <c r="BB336" s="335"/>
      <c r="BC336" s="335"/>
      <c r="BD336" s="335"/>
      <c r="BE336" s="335"/>
      <c r="BF336" s="335"/>
      <c r="BG336" s="335"/>
      <c r="BH336" s="335"/>
      <c r="BI336" s="335"/>
      <c r="BJ336" s="335"/>
      <c r="BK336" s="335"/>
      <c r="BL336" s="335"/>
      <c r="BM336" s="335"/>
      <c r="BN336" s="335"/>
      <c r="BO336" s="335"/>
      <c r="BP336" s="335"/>
      <c r="BQ336" s="335"/>
      <c r="BR336" s="335"/>
      <c r="BS336" s="335"/>
      <c r="BT336" s="335"/>
      <c r="BU336" s="335"/>
      <c r="BV336" s="335"/>
      <c r="BW336" s="335"/>
      <c r="BX336" s="335"/>
      <c r="BY336" s="335"/>
      <c r="BZ336" s="335"/>
      <c r="CA336" s="335"/>
      <c r="CB336" s="335"/>
      <c r="CC336" s="335"/>
      <c r="CD336" s="335"/>
      <c r="CE336" s="335"/>
      <c r="CF336" s="335"/>
    </row>
    <row r="337" spans="1:84" s="436" customFormat="1" ht="48.75" customHeight="1">
      <c r="A337" s="1311"/>
      <c r="B337" s="1203"/>
      <c r="C337" s="1204"/>
      <c r="D337" s="1204"/>
      <c r="E337" s="1204"/>
      <c r="F337" s="1204"/>
      <c r="G337" s="1204"/>
      <c r="H337" s="1205"/>
      <c r="I337" s="1014"/>
      <c r="J337" s="497"/>
      <c r="K337" s="497"/>
      <c r="L337" s="564"/>
      <c r="M337" s="574" t="s">
        <v>785</v>
      </c>
      <c r="N337" s="498"/>
      <c r="O337" s="794">
        <v>180</v>
      </c>
      <c r="P337" s="794">
        <v>170</v>
      </c>
      <c r="Q337" s="794">
        <v>30600</v>
      </c>
      <c r="R337" s="499"/>
      <c r="S337" s="497"/>
      <c r="T337" s="497"/>
      <c r="U337" s="794">
        <v>30600</v>
      </c>
      <c r="V337" s="333">
        <v>30600</v>
      </c>
      <c r="W337" s="333">
        <v>0</v>
      </c>
      <c r="X337" s="333">
        <v>0</v>
      </c>
      <c r="Y337" s="333">
        <v>0</v>
      </c>
      <c r="Z337" s="333">
        <v>0</v>
      </c>
      <c r="AA337" s="335"/>
      <c r="AB337" s="335"/>
      <c r="AC337" s="335"/>
      <c r="AD337" s="335"/>
      <c r="AE337" s="335"/>
      <c r="AF337" s="335"/>
      <c r="AG337" s="335"/>
      <c r="AH337" s="335"/>
      <c r="AI337" s="335"/>
      <c r="AJ337" s="335"/>
      <c r="AK337" s="335"/>
      <c r="AL337" s="335"/>
      <c r="AM337" s="335"/>
      <c r="AN337" s="335"/>
      <c r="AO337" s="335"/>
      <c r="AP337" s="335"/>
      <c r="AQ337" s="335"/>
      <c r="AR337" s="335"/>
      <c r="AS337" s="335"/>
      <c r="AT337" s="335"/>
      <c r="AU337" s="335"/>
      <c r="AV337" s="335"/>
      <c r="AW337" s="335"/>
      <c r="AX337" s="335"/>
      <c r="AY337" s="335"/>
      <c r="AZ337" s="335"/>
      <c r="BA337" s="335"/>
      <c r="BB337" s="335"/>
      <c r="BC337" s="335"/>
      <c r="BD337" s="335"/>
      <c r="BE337" s="335"/>
      <c r="BF337" s="335"/>
      <c r="BG337" s="335"/>
      <c r="BH337" s="335"/>
      <c r="BI337" s="335"/>
      <c r="BJ337" s="335"/>
      <c r="BK337" s="335"/>
      <c r="BL337" s="335"/>
      <c r="BM337" s="335"/>
      <c r="BN337" s="335"/>
      <c r="BO337" s="335"/>
      <c r="BP337" s="335"/>
      <c r="BQ337" s="335"/>
      <c r="BR337" s="335"/>
      <c r="BS337" s="335"/>
      <c r="BT337" s="335"/>
      <c r="BU337" s="335"/>
      <c r="BV337" s="335"/>
      <c r="BW337" s="335"/>
      <c r="BX337" s="335"/>
      <c r="BY337" s="335"/>
      <c r="BZ337" s="335"/>
      <c r="CA337" s="335"/>
      <c r="CB337" s="335"/>
      <c r="CC337" s="335"/>
      <c r="CD337" s="335"/>
      <c r="CE337" s="335"/>
      <c r="CF337" s="335"/>
    </row>
    <row r="338" spans="1:84" s="436" customFormat="1" ht="44.25" customHeight="1">
      <c r="A338" s="1223"/>
      <c r="B338" s="1203"/>
      <c r="C338" s="1204"/>
      <c r="D338" s="1204"/>
      <c r="E338" s="1204"/>
      <c r="F338" s="1204"/>
      <c r="G338" s="1204"/>
      <c r="H338" s="1205"/>
      <c r="I338" s="1014"/>
      <c r="J338" s="497"/>
      <c r="K338" s="497"/>
      <c r="L338" s="564"/>
      <c r="M338" s="574" t="s">
        <v>786</v>
      </c>
      <c r="N338" s="498"/>
      <c r="O338" s="794">
        <v>180</v>
      </c>
      <c r="P338" s="794">
        <v>195</v>
      </c>
      <c r="Q338" s="794">
        <v>35100</v>
      </c>
      <c r="R338" s="499"/>
      <c r="S338" s="497"/>
      <c r="T338" s="497"/>
      <c r="U338" s="333">
        <v>35100</v>
      </c>
      <c r="V338" s="333">
        <v>35100</v>
      </c>
      <c r="W338" s="333">
        <v>0</v>
      </c>
      <c r="X338" s="333">
        <v>0</v>
      </c>
      <c r="Y338" s="333">
        <v>0</v>
      </c>
      <c r="Z338" s="333">
        <v>0</v>
      </c>
      <c r="AA338" s="335"/>
      <c r="AB338" s="335"/>
      <c r="AC338" s="335"/>
      <c r="AD338" s="335"/>
      <c r="AE338" s="335"/>
      <c r="AF338" s="335"/>
      <c r="AG338" s="335"/>
      <c r="AH338" s="335"/>
      <c r="AI338" s="335"/>
      <c r="AJ338" s="335"/>
      <c r="AK338" s="335"/>
      <c r="AL338" s="335"/>
      <c r="AM338" s="335"/>
      <c r="AN338" s="335"/>
      <c r="AO338" s="335"/>
      <c r="AP338" s="335"/>
      <c r="AQ338" s="335"/>
      <c r="AR338" s="335"/>
      <c r="AS338" s="335"/>
      <c r="AT338" s="335"/>
      <c r="AU338" s="335"/>
      <c r="AV338" s="335"/>
      <c r="AW338" s="335"/>
      <c r="AX338" s="335"/>
      <c r="AY338" s="335"/>
      <c r="AZ338" s="335"/>
      <c r="BA338" s="335"/>
      <c r="BB338" s="335"/>
      <c r="BC338" s="335"/>
      <c r="BD338" s="335"/>
      <c r="BE338" s="335"/>
      <c r="BF338" s="335"/>
      <c r="BG338" s="335"/>
      <c r="BH338" s="335"/>
      <c r="BI338" s="335"/>
      <c r="BJ338" s="335"/>
      <c r="BK338" s="335"/>
      <c r="BL338" s="335"/>
      <c r="BM338" s="335"/>
      <c r="BN338" s="335"/>
      <c r="BO338" s="335"/>
      <c r="BP338" s="335"/>
      <c r="BQ338" s="335"/>
      <c r="BR338" s="335"/>
      <c r="BS338" s="335"/>
      <c r="BT338" s="335"/>
      <c r="BU338" s="335"/>
      <c r="BV338" s="335"/>
      <c r="BW338" s="335"/>
      <c r="BX338" s="335"/>
      <c r="BY338" s="335"/>
      <c r="BZ338" s="335"/>
      <c r="CA338" s="335"/>
      <c r="CB338" s="335"/>
      <c r="CC338" s="335"/>
      <c r="CD338" s="335"/>
      <c r="CE338" s="335"/>
      <c r="CF338" s="335"/>
    </row>
    <row r="339" spans="1:84" s="436" customFormat="1" ht="85.5" customHeight="1">
      <c r="A339" s="599" t="s">
        <v>55</v>
      </c>
      <c r="B339" s="1206"/>
      <c r="C339" s="1207"/>
      <c r="D339" s="1207"/>
      <c r="E339" s="1207"/>
      <c r="F339" s="1207"/>
      <c r="G339" s="1207"/>
      <c r="H339" s="1208"/>
      <c r="I339" s="1015"/>
      <c r="J339" s="497"/>
      <c r="K339" s="497"/>
      <c r="L339" s="564"/>
      <c r="M339" s="574" t="s">
        <v>787</v>
      </c>
      <c r="N339" s="498"/>
      <c r="O339" s="794"/>
      <c r="P339" s="794"/>
      <c r="Q339" s="794"/>
      <c r="R339" s="499"/>
      <c r="S339" s="497"/>
      <c r="T339" s="497"/>
      <c r="U339" s="333">
        <v>75600</v>
      </c>
      <c r="V339" s="333">
        <v>75600</v>
      </c>
      <c r="W339" s="333">
        <v>0</v>
      </c>
      <c r="X339" s="333">
        <v>0</v>
      </c>
      <c r="Y339" s="333">
        <v>0</v>
      </c>
      <c r="Z339" s="333">
        <v>0</v>
      </c>
      <c r="AA339" s="335"/>
      <c r="AB339" s="335"/>
      <c r="AC339" s="335"/>
      <c r="AD339" s="335"/>
      <c r="AE339" s="335"/>
      <c r="AF339" s="335"/>
      <c r="AG339" s="335"/>
      <c r="AH339" s="335"/>
      <c r="AI339" s="335"/>
      <c r="AJ339" s="335"/>
      <c r="AK339" s="335"/>
      <c r="AL339" s="335"/>
      <c r="AM339" s="335"/>
      <c r="AN339" s="335"/>
      <c r="AO339" s="335"/>
      <c r="AP339" s="335"/>
      <c r="AQ339" s="335"/>
      <c r="AR339" s="335"/>
      <c r="AS339" s="335"/>
      <c r="AT339" s="335"/>
      <c r="AU339" s="335"/>
      <c r="AV339" s="335"/>
      <c r="AW339" s="335"/>
      <c r="AX339" s="335"/>
      <c r="AY339" s="335"/>
      <c r="AZ339" s="335"/>
      <c r="BA339" s="335"/>
      <c r="BB339" s="335"/>
      <c r="BC339" s="335"/>
      <c r="BD339" s="335"/>
      <c r="BE339" s="335"/>
      <c r="BF339" s="335"/>
      <c r="BG339" s="335"/>
      <c r="BH339" s="335"/>
      <c r="BI339" s="335"/>
      <c r="BJ339" s="335"/>
      <c r="BK339" s="335"/>
      <c r="BL339" s="335"/>
      <c r="BM339" s="335"/>
      <c r="BN339" s="335"/>
      <c r="BO339" s="335"/>
      <c r="BP339" s="335"/>
      <c r="BQ339" s="335"/>
      <c r="BR339" s="335"/>
      <c r="BS339" s="335"/>
      <c r="BT339" s="335"/>
      <c r="BU339" s="335"/>
      <c r="BV339" s="335"/>
      <c r="BW339" s="335"/>
      <c r="BX339" s="335"/>
      <c r="BY339" s="335"/>
      <c r="BZ339" s="335"/>
      <c r="CA339" s="335"/>
      <c r="CB339" s="335"/>
      <c r="CC339" s="335"/>
      <c r="CD339" s="335"/>
      <c r="CE339" s="335"/>
      <c r="CF339" s="335"/>
    </row>
    <row r="340" spans="1:84" s="3" customFormat="1" ht="351.75" customHeight="1">
      <c r="A340" s="501" t="s">
        <v>789</v>
      </c>
      <c r="B340" s="458" t="s">
        <v>6</v>
      </c>
      <c r="C340" s="458" t="s">
        <v>103</v>
      </c>
      <c r="D340" s="458" t="s">
        <v>614</v>
      </c>
      <c r="E340" s="458" t="s">
        <v>8</v>
      </c>
      <c r="F340" s="458"/>
      <c r="G340" s="458" t="s">
        <v>790</v>
      </c>
      <c r="H340" s="495" t="s">
        <v>9</v>
      </c>
      <c r="I340" s="459" t="s">
        <v>80</v>
      </c>
      <c r="J340" s="154"/>
      <c r="K340" s="154"/>
      <c r="L340" s="172"/>
      <c r="M340" s="459"/>
      <c r="N340" s="280"/>
      <c r="O340" s="145"/>
      <c r="P340" s="145"/>
      <c r="Q340" s="145"/>
      <c r="R340" s="155"/>
      <c r="S340" s="154"/>
      <c r="T340" s="154"/>
      <c r="U340" s="34">
        <v>233222.66</v>
      </c>
      <c r="V340" s="34">
        <v>233222.66</v>
      </c>
      <c r="W340" s="34">
        <v>0</v>
      </c>
      <c r="X340" s="34">
        <v>0</v>
      </c>
      <c r="Y340" s="34">
        <v>0</v>
      </c>
      <c r="Z340" s="34">
        <v>0</v>
      </c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</row>
    <row r="341" spans="1:84" s="436" customFormat="1" ht="273" customHeight="1">
      <c r="A341" s="599" t="s">
        <v>31</v>
      </c>
      <c r="B341" s="589"/>
      <c r="C341" s="590"/>
      <c r="D341" s="590"/>
      <c r="E341" s="590"/>
      <c r="F341" s="590"/>
      <c r="G341" s="590"/>
      <c r="H341" s="591"/>
      <c r="I341" s="574" t="s">
        <v>804</v>
      </c>
      <c r="J341" s="497"/>
      <c r="K341" s="497"/>
      <c r="L341" s="564"/>
      <c r="M341" s="574" t="s">
        <v>791</v>
      </c>
      <c r="N341" s="498"/>
      <c r="O341" s="794"/>
      <c r="P341" s="794"/>
      <c r="Q341" s="794"/>
      <c r="R341" s="499"/>
      <c r="S341" s="497"/>
      <c r="T341" s="497"/>
      <c r="U341" s="333">
        <v>233222.66</v>
      </c>
      <c r="V341" s="333">
        <v>233222.66</v>
      </c>
      <c r="W341" s="333">
        <v>0</v>
      </c>
      <c r="X341" s="333">
        <v>0</v>
      </c>
      <c r="Y341" s="333">
        <v>0</v>
      </c>
      <c r="Z341" s="333">
        <v>0</v>
      </c>
      <c r="AA341" s="335"/>
      <c r="AB341" s="335"/>
      <c r="AC341" s="335"/>
      <c r="AD341" s="335"/>
      <c r="AE341" s="335"/>
      <c r="AF341" s="335"/>
      <c r="AG341" s="335"/>
      <c r="AH341" s="335"/>
      <c r="AI341" s="335"/>
      <c r="AJ341" s="335"/>
      <c r="AK341" s="335"/>
      <c r="AL341" s="335"/>
      <c r="AM341" s="335"/>
      <c r="AN341" s="335"/>
      <c r="AO341" s="335"/>
      <c r="AP341" s="335"/>
      <c r="AQ341" s="335"/>
      <c r="AR341" s="335"/>
      <c r="AS341" s="335"/>
      <c r="AT341" s="335"/>
      <c r="AU341" s="335"/>
      <c r="AV341" s="335"/>
      <c r="AW341" s="335"/>
      <c r="AX341" s="335"/>
      <c r="AY341" s="335"/>
      <c r="AZ341" s="335"/>
      <c r="BA341" s="335"/>
      <c r="BB341" s="335"/>
      <c r="BC341" s="335"/>
      <c r="BD341" s="335"/>
      <c r="BE341" s="335"/>
      <c r="BF341" s="335"/>
      <c r="BG341" s="335"/>
      <c r="BH341" s="335"/>
      <c r="BI341" s="335"/>
      <c r="BJ341" s="335"/>
      <c r="BK341" s="335"/>
      <c r="BL341" s="335"/>
      <c r="BM341" s="335"/>
      <c r="BN341" s="335"/>
      <c r="BO341" s="335"/>
      <c r="BP341" s="335"/>
      <c r="BQ341" s="335"/>
      <c r="BR341" s="335"/>
      <c r="BS341" s="335"/>
      <c r="BT341" s="335"/>
      <c r="BU341" s="335"/>
      <c r="BV341" s="335"/>
      <c r="BW341" s="335"/>
      <c r="BX341" s="335"/>
      <c r="BY341" s="335"/>
      <c r="BZ341" s="335"/>
      <c r="CA341" s="335"/>
      <c r="CB341" s="335"/>
      <c r="CC341" s="335"/>
      <c r="CD341" s="335"/>
      <c r="CE341" s="335"/>
      <c r="CF341" s="335"/>
    </row>
    <row r="342" spans="1:84" s="3" customFormat="1" ht="109.5" customHeight="1">
      <c r="A342" s="501" t="s">
        <v>691</v>
      </c>
      <c r="B342" s="458" t="s">
        <v>6</v>
      </c>
      <c r="C342" s="458" t="s">
        <v>7</v>
      </c>
      <c r="D342" s="458" t="s">
        <v>792</v>
      </c>
      <c r="E342" s="458" t="s">
        <v>8</v>
      </c>
      <c r="F342" s="458"/>
      <c r="G342" s="458" t="s">
        <v>692</v>
      </c>
      <c r="H342" s="458" t="s">
        <v>9</v>
      </c>
      <c r="I342" s="459" t="s">
        <v>793</v>
      </c>
      <c r="J342" s="154"/>
      <c r="K342" s="154"/>
      <c r="L342" s="172"/>
      <c r="M342" s="459"/>
      <c r="N342" s="280"/>
      <c r="O342" s="145"/>
      <c r="P342" s="145"/>
      <c r="Q342" s="145"/>
      <c r="R342" s="155"/>
      <c r="S342" s="154"/>
      <c r="T342" s="154"/>
      <c r="U342" s="34">
        <v>105239</v>
      </c>
      <c r="V342" s="34">
        <v>105239</v>
      </c>
      <c r="W342" s="34">
        <v>0</v>
      </c>
      <c r="X342" s="34">
        <v>0</v>
      </c>
      <c r="Y342" s="34">
        <v>0</v>
      </c>
      <c r="Z342" s="34">
        <v>0</v>
      </c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</row>
    <row r="343" spans="1:84" s="436" customFormat="1" ht="90" customHeight="1">
      <c r="A343" s="1222" t="s">
        <v>794</v>
      </c>
      <c r="B343" s="1200"/>
      <c r="C343" s="1201"/>
      <c r="D343" s="1201"/>
      <c r="E343" s="1201"/>
      <c r="F343" s="1201"/>
      <c r="G343" s="1201"/>
      <c r="H343" s="1202"/>
      <c r="I343" s="1013" t="s">
        <v>795</v>
      </c>
      <c r="J343" s="497"/>
      <c r="K343" s="497"/>
      <c r="L343" s="564"/>
      <c r="M343" s="574" t="s">
        <v>806</v>
      </c>
      <c r="N343" s="498"/>
      <c r="O343" s="794"/>
      <c r="P343" s="794"/>
      <c r="Q343" s="794"/>
      <c r="R343" s="499"/>
      <c r="S343" s="497"/>
      <c r="T343" s="497"/>
      <c r="U343" s="333">
        <v>45239</v>
      </c>
      <c r="V343" s="333">
        <v>45239</v>
      </c>
      <c r="W343" s="333">
        <v>0</v>
      </c>
      <c r="X343" s="333">
        <v>0</v>
      </c>
      <c r="Y343" s="333">
        <v>0</v>
      </c>
      <c r="Z343" s="333">
        <v>0</v>
      </c>
      <c r="AA343" s="335"/>
      <c r="AB343" s="335"/>
      <c r="AC343" s="335"/>
      <c r="AD343" s="335"/>
      <c r="AE343" s="335"/>
      <c r="AF343" s="335"/>
      <c r="AG343" s="335"/>
      <c r="AH343" s="335"/>
      <c r="AI343" s="335"/>
      <c r="AJ343" s="335"/>
      <c r="AK343" s="335"/>
      <c r="AL343" s="335"/>
      <c r="AM343" s="335"/>
      <c r="AN343" s="335"/>
      <c r="AO343" s="335"/>
      <c r="AP343" s="335"/>
      <c r="AQ343" s="335"/>
      <c r="AR343" s="335"/>
      <c r="AS343" s="335"/>
      <c r="AT343" s="335"/>
      <c r="AU343" s="335"/>
      <c r="AV343" s="335"/>
      <c r="AW343" s="335"/>
      <c r="AX343" s="335"/>
      <c r="AY343" s="335"/>
      <c r="AZ343" s="335"/>
      <c r="BA343" s="335"/>
      <c r="BB343" s="335"/>
      <c r="BC343" s="335"/>
      <c r="BD343" s="335"/>
      <c r="BE343" s="335"/>
      <c r="BF343" s="335"/>
      <c r="BG343" s="335"/>
      <c r="BH343" s="335"/>
      <c r="BI343" s="335"/>
      <c r="BJ343" s="335"/>
      <c r="BK343" s="335"/>
      <c r="BL343" s="335"/>
      <c r="BM343" s="335"/>
      <c r="BN343" s="335"/>
      <c r="BO343" s="335"/>
      <c r="BP343" s="335"/>
      <c r="BQ343" s="335"/>
      <c r="BR343" s="335"/>
      <c r="BS343" s="335"/>
      <c r="BT343" s="335"/>
      <c r="BU343" s="335"/>
      <c r="BV343" s="335"/>
      <c r="BW343" s="335"/>
      <c r="BX343" s="335"/>
      <c r="BY343" s="335"/>
      <c r="BZ343" s="335"/>
      <c r="CA343" s="335"/>
      <c r="CB343" s="335"/>
      <c r="CC343" s="335"/>
      <c r="CD343" s="335"/>
      <c r="CE343" s="335"/>
      <c r="CF343" s="335"/>
    </row>
    <row r="344" spans="1:84" s="436" customFormat="1" ht="113.25" customHeight="1">
      <c r="A344" s="1223"/>
      <c r="B344" s="1206"/>
      <c r="C344" s="1207"/>
      <c r="D344" s="1207"/>
      <c r="E344" s="1207"/>
      <c r="F344" s="1207"/>
      <c r="G344" s="1207"/>
      <c r="H344" s="1208"/>
      <c r="I344" s="1015"/>
      <c r="J344" s="497"/>
      <c r="K344" s="497"/>
      <c r="L344" s="564"/>
      <c r="M344" s="574" t="s">
        <v>807</v>
      </c>
      <c r="N344" s="498"/>
      <c r="O344" s="794"/>
      <c r="P344" s="794"/>
      <c r="Q344" s="794"/>
      <c r="R344" s="499"/>
      <c r="S344" s="497"/>
      <c r="T344" s="497"/>
      <c r="U344" s="333">
        <v>60000</v>
      </c>
      <c r="V344" s="333">
        <v>60000</v>
      </c>
      <c r="W344" s="333">
        <v>0</v>
      </c>
      <c r="X344" s="333">
        <v>0</v>
      </c>
      <c r="Y344" s="333">
        <v>0</v>
      </c>
      <c r="Z344" s="333">
        <v>0</v>
      </c>
      <c r="AA344" s="335"/>
      <c r="AB344" s="335"/>
      <c r="AC344" s="335"/>
      <c r="AD344" s="335"/>
      <c r="AE344" s="335"/>
      <c r="AF344" s="335"/>
      <c r="AG344" s="335"/>
      <c r="AH344" s="335"/>
      <c r="AI344" s="335"/>
      <c r="AJ344" s="335"/>
      <c r="AK344" s="335"/>
      <c r="AL344" s="335"/>
      <c r="AM344" s="335"/>
      <c r="AN344" s="335"/>
      <c r="AO344" s="335"/>
      <c r="AP344" s="335"/>
      <c r="AQ344" s="335"/>
      <c r="AR344" s="335"/>
      <c r="AS344" s="335"/>
      <c r="AT344" s="335"/>
      <c r="AU344" s="335"/>
      <c r="AV344" s="335"/>
      <c r="AW344" s="335"/>
      <c r="AX344" s="335"/>
      <c r="AY344" s="335"/>
      <c r="AZ344" s="335"/>
      <c r="BA344" s="335"/>
      <c r="BB344" s="335"/>
      <c r="BC344" s="335"/>
      <c r="BD344" s="335"/>
      <c r="BE344" s="335"/>
      <c r="BF344" s="335"/>
      <c r="BG344" s="335"/>
      <c r="BH344" s="335"/>
      <c r="BI344" s="335"/>
      <c r="BJ344" s="335"/>
      <c r="BK344" s="335"/>
      <c r="BL344" s="335"/>
      <c r="BM344" s="335"/>
      <c r="BN344" s="335"/>
      <c r="BO344" s="335"/>
      <c r="BP344" s="335"/>
      <c r="BQ344" s="335"/>
      <c r="BR344" s="335"/>
      <c r="BS344" s="335"/>
      <c r="BT344" s="335"/>
      <c r="BU344" s="335"/>
      <c r="BV344" s="335"/>
      <c r="BW344" s="335"/>
      <c r="BX344" s="335"/>
      <c r="BY344" s="335"/>
      <c r="BZ344" s="335"/>
      <c r="CA344" s="335"/>
      <c r="CB344" s="335"/>
      <c r="CC344" s="335"/>
      <c r="CD344" s="335"/>
      <c r="CE344" s="335"/>
      <c r="CF344" s="335"/>
    </row>
    <row r="345" spans="1:84" s="3" customFormat="1" ht="109.5" customHeight="1">
      <c r="A345" s="501" t="s">
        <v>648</v>
      </c>
      <c r="B345" s="458" t="s">
        <v>6</v>
      </c>
      <c r="C345" s="458" t="s">
        <v>7</v>
      </c>
      <c r="D345" s="458" t="s">
        <v>792</v>
      </c>
      <c r="E345" s="458" t="s">
        <v>8</v>
      </c>
      <c r="F345" s="458"/>
      <c r="G345" s="458" t="s">
        <v>436</v>
      </c>
      <c r="H345" s="458" t="s">
        <v>9</v>
      </c>
      <c r="I345" s="459" t="s">
        <v>793</v>
      </c>
      <c r="J345" s="154"/>
      <c r="K345" s="154"/>
      <c r="L345" s="172"/>
      <c r="M345" s="459"/>
      <c r="N345" s="280"/>
      <c r="O345" s="145"/>
      <c r="P345" s="145"/>
      <c r="Q345" s="145"/>
      <c r="R345" s="155"/>
      <c r="S345" s="154"/>
      <c r="T345" s="154"/>
      <c r="U345" s="34">
        <v>6642662.69</v>
      </c>
      <c r="V345" s="34">
        <v>6642662.69</v>
      </c>
      <c r="W345" s="34">
        <v>0</v>
      </c>
      <c r="X345" s="34">
        <v>0</v>
      </c>
      <c r="Y345" s="34">
        <v>0</v>
      </c>
      <c r="Z345" s="34">
        <v>0</v>
      </c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</row>
    <row r="346" spans="1:84" s="436" customFormat="1" ht="138" customHeight="1">
      <c r="A346" s="599" t="s">
        <v>794</v>
      </c>
      <c r="B346" s="589"/>
      <c r="C346" s="590"/>
      <c r="D346" s="590"/>
      <c r="E346" s="590"/>
      <c r="F346" s="590"/>
      <c r="G346" s="590"/>
      <c r="H346" s="591"/>
      <c r="I346" s="574" t="s">
        <v>808</v>
      </c>
      <c r="J346" s="497"/>
      <c r="K346" s="497"/>
      <c r="L346" s="564"/>
      <c r="M346" s="574" t="s">
        <v>809</v>
      </c>
      <c r="N346" s="498"/>
      <c r="O346" s="794"/>
      <c r="P346" s="794"/>
      <c r="Q346" s="794"/>
      <c r="R346" s="499"/>
      <c r="S346" s="497"/>
      <c r="T346" s="497"/>
      <c r="U346" s="333">
        <v>6642662.69</v>
      </c>
      <c r="V346" s="333">
        <v>6642662.69</v>
      </c>
      <c r="W346" s="333">
        <v>0</v>
      </c>
      <c r="X346" s="333">
        <v>0</v>
      </c>
      <c r="Y346" s="333">
        <v>0</v>
      </c>
      <c r="Z346" s="333">
        <v>0</v>
      </c>
      <c r="AA346" s="335"/>
      <c r="AB346" s="335"/>
      <c r="AC346" s="335"/>
      <c r="AD346" s="335"/>
      <c r="AE346" s="335"/>
      <c r="AF346" s="335"/>
      <c r="AG346" s="335"/>
      <c r="AH346" s="335"/>
      <c r="AI346" s="335"/>
      <c r="AJ346" s="335"/>
      <c r="AK346" s="335"/>
      <c r="AL346" s="335"/>
      <c r="AM346" s="335"/>
      <c r="AN346" s="335"/>
      <c r="AO346" s="335"/>
      <c r="AP346" s="335"/>
      <c r="AQ346" s="335"/>
      <c r="AR346" s="335"/>
      <c r="AS346" s="335"/>
      <c r="AT346" s="335"/>
      <c r="AU346" s="335"/>
      <c r="AV346" s="335"/>
      <c r="AW346" s="335"/>
      <c r="AX346" s="335"/>
      <c r="AY346" s="335"/>
      <c r="AZ346" s="335"/>
      <c r="BA346" s="335"/>
      <c r="BB346" s="335"/>
      <c r="BC346" s="335"/>
      <c r="BD346" s="335"/>
      <c r="BE346" s="335"/>
      <c r="BF346" s="335"/>
      <c r="BG346" s="335"/>
      <c r="BH346" s="335"/>
      <c r="BI346" s="335"/>
      <c r="BJ346" s="335"/>
      <c r="BK346" s="335"/>
      <c r="BL346" s="335"/>
      <c r="BM346" s="335"/>
      <c r="BN346" s="335"/>
      <c r="BO346" s="335"/>
      <c r="BP346" s="335"/>
      <c r="BQ346" s="335"/>
      <c r="BR346" s="335"/>
      <c r="BS346" s="335"/>
      <c r="BT346" s="335"/>
      <c r="BU346" s="335"/>
      <c r="BV346" s="335"/>
      <c r="BW346" s="335"/>
      <c r="BX346" s="335"/>
      <c r="BY346" s="335"/>
      <c r="BZ346" s="335"/>
      <c r="CA346" s="335"/>
      <c r="CB346" s="335"/>
      <c r="CC346" s="335"/>
      <c r="CD346" s="335"/>
      <c r="CE346" s="335"/>
      <c r="CF346" s="335"/>
    </row>
    <row r="347" spans="1:84" s="3" customFormat="1" ht="86.25" customHeight="1">
      <c r="A347" s="501" t="s">
        <v>665</v>
      </c>
      <c r="B347" s="458" t="s">
        <v>6</v>
      </c>
      <c r="C347" s="458" t="s">
        <v>103</v>
      </c>
      <c r="D347" s="458" t="s">
        <v>810</v>
      </c>
      <c r="E347" s="458" t="s">
        <v>8</v>
      </c>
      <c r="F347" s="458"/>
      <c r="G347" s="458" t="s">
        <v>436</v>
      </c>
      <c r="H347" s="458" t="s">
        <v>9</v>
      </c>
      <c r="I347" s="459" t="s">
        <v>811</v>
      </c>
      <c r="J347" s="154"/>
      <c r="K347" s="154"/>
      <c r="L347" s="172"/>
      <c r="M347" s="459"/>
      <c r="N347" s="280"/>
      <c r="O347" s="145"/>
      <c r="P347" s="145"/>
      <c r="Q347" s="145"/>
      <c r="R347" s="155"/>
      <c r="S347" s="154"/>
      <c r="T347" s="154"/>
      <c r="U347" s="34">
        <v>1045433.33</v>
      </c>
      <c r="V347" s="34">
        <v>1045433.33</v>
      </c>
      <c r="W347" s="34">
        <v>0</v>
      </c>
      <c r="X347" s="34">
        <v>0</v>
      </c>
      <c r="Y347" s="34">
        <v>0</v>
      </c>
      <c r="Z347" s="34">
        <v>0</v>
      </c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</row>
    <row r="348" spans="1:84" s="436" customFormat="1" ht="138" customHeight="1">
      <c r="A348" s="599" t="s">
        <v>477</v>
      </c>
      <c r="B348" s="589"/>
      <c r="C348" s="590"/>
      <c r="D348" s="590"/>
      <c r="E348" s="590"/>
      <c r="F348" s="590"/>
      <c r="G348" s="590"/>
      <c r="H348" s="591"/>
      <c r="I348" s="574" t="s">
        <v>812</v>
      </c>
      <c r="J348" s="497"/>
      <c r="K348" s="497"/>
      <c r="L348" s="564"/>
      <c r="M348" s="574" t="s">
        <v>813</v>
      </c>
      <c r="N348" s="498"/>
      <c r="O348" s="794"/>
      <c r="P348" s="794"/>
      <c r="Q348" s="794"/>
      <c r="R348" s="499"/>
      <c r="S348" s="497"/>
      <c r="T348" s="497"/>
      <c r="U348" s="333">
        <v>1045433.33</v>
      </c>
      <c r="V348" s="333">
        <v>1045433.33</v>
      </c>
      <c r="W348" s="333">
        <v>0</v>
      </c>
      <c r="X348" s="333">
        <v>0</v>
      </c>
      <c r="Y348" s="333">
        <v>0</v>
      </c>
      <c r="Z348" s="333">
        <v>0</v>
      </c>
      <c r="AA348" s="335"/>
      <c r="AB348" s="335"/>
      <c r="AC348" s="335"/>
      <c r="AD348" s="335"/>
      <c r="AE348" s="335"/>
      <c r="AF348" s="335"/>
      <c r="AG348" s="335"/>
      <c r="AH348" s="335"/>
      <c r="AI348" s="335"/>
      <c r="AJ348" s="335"/>
      <c r="AK348" s="335"/>
      <c r="AL348" s="335"/>
      <c r="AM348" s="335"/>
      <c r="AN348" s="335"/>
      <c r="AO348" s="335"/>
      <c r="AP348" s="335"/>
      <c r="AQ348" s="335"/>
      <c r="AR348" s="335"/>
      <c r="AS348" s="335"/>
      <c r="AT348" s="335"/>
      <c r="AU348" s="335"/>
      <c r="AV348" s="335"/>
      <c r="AW348" s="335"/>
      <c r="AX348" s="335"/>
      <c r="AY348" s="335"/>
      <c r="AZ348" s="335"/>
      <c r="BA348" s="335"/>
      <c r="BB348" s="335"/>
      <c r="BC348" s="335"/>
      <c r="BD348" s="335"/>
      <c r="BE348" s="335"/>
      <c r="BF348" s="335"/>
      <c r="BG348" s="335"/>
      <c r="BH348" s="335"/>
      <c r="BI348" s="335"/>
      <c r="BJ348" s="335"/>
      <c r="BK348" s="335"/>
      <c r="BL348" s="335"/>
      <c r="BM348" s="335"/>
      <c r="BN348" s="335"/>
      <c r="BO348" s="335"/>
      <c r="BP348" s="335"/>
      <c r="BQ348" s="335"/>
      <c r="BR348" s="335"/>
      <c r="BS348" s="335"/>
      <c r="BT348" s="335"/>
      <c r="BU348" s="335"/>
      <c r="BV348" s="335"/>
      <c r="BW348" s="335"/>
      <c r="BX348" s="335"/>
      <c r="BY348" s="335"/>
      <c r="BZ348" s="335"/>
      <c r="CA348" s="335"/>
      <c r="CB348" s="335"/>
      <c r="CC348" s="335"/>
      <c r="CD348" s="335"/>
      <c r="CE348" s="335"/>
      <c r="CF348" s="335"/>
    </row>
    <row r="349" spans="1:84" s="3" customFormat="1" ht="72" customHeight="1">
      <c r="A349" s="1068" t="s">
        <v>232</v>
      </c>
      <c r="B349" s="1068"/>
      <c r="C349" s="1068"/>
      <c r="D349" s="1068"/>
      <c r="E349" s="1068"/>
      <c r="F349" s="1068"/>
      <c r="G349" s="1068"/>
      <c r="H349" s="1068"/>
      <c r="I349" s="1068"/>
      <c r="J349" s="1068"/>
      <c r="K349" s="1068"/>
      <c r="L349" s="1068"/>
      <c r="M349" s="1068"/>
      <c r="N349" s="1068"/>
      <c r="O349" s="151"/>
      <c r="P349" s="151"/>
      <c r="Q349" s="151"/>
      <c r="R349" s="152"/>
      <c r="S349" s="151"/>
      <c r="T349" s="151"/>
      <c r="U349" s="41">
        <v>420368.42000000004</v>
      </c>
      <c r="V349" s="41">
        <v>420368.42000000004</v>
      </c>
      <c r="W349" s="41">
        <v>412505.26</v>
      </c>
      <c r="X349" s="41">
        <v>412505.26</v>
      </c>
      <c r="Y349" s="41">
        <v>412505.26</v>
      </c>
      <c r="Z349" s="41">
        <v>412505.26</v>
      </c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</row>
    <row r="350" spans="1:84" s="3" customFormat="1" ht="224.25" customHeight="1">
      <c r="A350" s="104" t="s">
        <v>606</v>
      </c>
      <c r="B350" s="144" t="s">
        <v>454</v>
      </c>
      <c r="C350" s="144" t="s">
        <v>7</v>
      </c>
      <c r="D350" s="144" t="s">
        <v>233</v>
      </c>
      <c r="E350" s="144" t="s">
        <v>8</v>
      </c>
      <c r="F350" s="144"/>
      <c r="G350" s="144" t="s">
        <v>450</v>
      </c>
      <c r="H350" s="144" t="s">
        <v>9</v>
      </c>
      <c r="I350" s="104" t="s">
        <v>455</v>
      </c>
      <c r="J350" s="153"/>
      <c r="K350" s="153"/>
      <c r="L350" s="414" t="s">
        <v>11</v>
      </c>
      <c r="M350" s="153"/>
      <c r="N350" s="153"/>
      <c r="O350" s="154"/>
      <c r="P350" s="154"/>
      <c r="Q350" s="154"/>
      <c r="R350" s="155"/>
      <c r="S350" s="154"/>
      <c r="T350" s="154"/>
      <c r="U350" s="34">
        <v>0</v>
      </c>
      <c r="V350" s="34">
        <v>0</v>
      </c>
      <c r="W350" s="34">
        <v>78868.42</v>
      </c>
      <c r="X350" s="34">
        <v>78868.42</v>
      </c>
      <c r="Y350" s="34">
        <v>78868.42</v>
      </c>
      <c r="Z350" s="34">
        <v>78868.42</v>
      </c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</row>
    <row r="351" spans="1:84" s="436" customFormat="1" ht="194.25" customHeight="1">
      <c r="A351" s="572" t="s">
        <v>145</v>
      </c>
      <c r="B351" s="992"/>
      <c r="C351" s="992"/>
      <c r="D351" s="992"/>
      <c r="E351" s="992"/>
      <c r="F351" s="992"/>
      <c r="G351" s="992"/>
      <c r="H351" s="992"/>
      <c r="I351" s="572" t="s">
        <v>599</v>
      </c>
      <c r="J351" s="744"/>
      <c r="K351" s="744"/>
      <c r="L351" s="744"/>
      <c r="M351" s="790" t="s">
        <v>456</v>
      </c>
      <c r="N351" s="744"/>
      <c r="O351" s="497"/>
      <c r="P351" s="497"/>
      <c r="Q351" s="497"/>
      <c r="R351" s="499"/>
      <c r="S351" s="497"/>
      <c r="T351" s="497"/>
      <c r="U351" s="333">
        <v>0</v>
      </c>
      <c r="V351" s="333">
        <v>0</v>
      </c>
      <c r="W351" s="333">
        <v>78868.42</v>
      </c>
      <c r="X351" s="333">
        <v>78868.42</v>
      </c>
      <c r="Y351" s="333">
        <v>78868.42</v>
      </c>
      <c r="Z351" s="566">
        <v>78868.42</v>
      </c>
      <c r="AA351" s="335"/>
      <c r="AB351" s="335"/>
      <c r="AC351" s="335"/>
      <c r="AD351" s="335"/>
      <c r="AE351" s="335"/>
      <c r="AF351" s="335"/>
      <c r="AG351" s="335"/>
      <c r="AH351" s="335"/>
      <c r="AI351" s="335"/>
      <c r="AJ351" s="335"/>
      <c r="AK351" s="335"/>
      <c r="AL351" s="335"/>
      <c r="AM351" s="335"/>
      <c r="AN351" s="335"/>
      <c r="AO351" s="335"/>
      <c r="AP351" s="335"/>
      <c r="AQ351" s="335"/>
      <c r="AR351" s="335"/>
      <c r="AS351" s="335"/>
      <c r="AT351" s="335"/>
      <c r="AU351" s="335"/>
      <c r="AV351" s="335"/>
      <c r="AW351" s="335"/>
      <c r="AX351" s="335"/>
      <c r="AY351" s="335"/>
      <c r="AZ351" s="335"/>
      <c r="BA351" s="335"/>
      <c r="BB351" s="335"/>
      <c r="BC351" s="335"/>
      <c r="BD351" s="335"/>
      <c r="BE351" s="335"/>
      <c r="BF351" s="335"/>
      <c r="BG351" s="335"/>
      <c r="BH351" s="335"/>
      <c r="BI351" s="335"/>
      <c r="BJ351" s="335"/>
      <c r="BK351" s="335"/>
      <c r="BL351" s="335"/>
      <c r="BM351" s="335"/>
      <c r="BN351" s="335"/>
      <c r="BO351" s="335"/>
      <c r="BP351" s="335"/>
      <c r="BQ351" s="335"/>
      <c r="BR351" s="335"/>
      <c r="BS351" s="335"/>
      <c r="BT351" s="335"/>
      <c r="BU351" s="335"/>
      <c r="BV351" s="335"/>
      <c r="BW351" s="335"/>
      <c r="BX351" s="335"/>
      <c r="BY351" s="335"/>
      <c r="BZ351" s="335"/>
      <c r="CA351" s="335"/>
      <c r="CB351" s="335"/>
      <c r="CC351" s="335"/>
      <c r="CD351" s="335"/>
      <c r="CE351" s="335"/>
      <c r="CF351" s="335"/>
    </row>
    <row r="352" spans="1:84" s="3" customFormat="1" ht="251.25" customHeight="1">
      <c r="A352" s="104" t="s">
        <v>606</v>
      </c>
      <c r="B352" s="144" t="s">
        <v>454</v>
      </c>
      <c r="C352" s="144" t="s">
        <v>7</v>
      </c>
      <c r="D352" s="144" t="s">
        <v>233</v>
      </c>
      <c r="E352" s="144" t="s">
        <v>8</v>
      </c>
      <c r="F352" s="144"/>
      <c r="G352" s="144" t="s">
        <v>669</v>
      </c>
      <c r="H352" s="144" t="s">
        <v>9</v>
      </c>
      <c r="I352" s="104" t="s">
        <v>455</v>
      </c>
      <c r="J352" s="153"/>
      <c r="K352" s="153"/>
      <c r="L352" s="414" t="s">
        <v>11</v>
      </c>
      <c r="M352" s="153"/>
      <c r="N352" s="153"/>
      <c r="O352" s="154"/>
      <c r="P352" s="154"/>
      <c r="Q352" s="154"/>
      <c r="R352" s="155"/>
      <c r="S352" s="154"/>
      <c r="T352" s="154"/>
      <c r="U352" s="34">
        <v>79010.53</v>
      </c>
      <c r="V352" s="34">
        <v>79010.53</v>
      </c>
      <c r="W352" s="34">
        <v>0</v>
      </c>
      <c r="X352" s="34">
        <v>0</v>
      </c>
      <c r="Y352" s="34">
        <v>0</v>
      </c>
      <c r="Z352" s="34">
        <v>0</v>
      </c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</row>
    <row r="353" spans="1:84" s="3" customFormat="1" ht="238.5" customHeight="1">
      <c r="A353" s="17" t="s">
        <v>145</v>
      </c>
      <c r="B353" s="992"/>
      <c r="C353" s="992"/>
      <c r="D353" s="992"/>
      <c r="E353" s="992"/>
      <c r="F353" s="992"/>
      <c r="G353" s="992"/>
      <c r="H353" s="992"/>
      <c r="I353" s="17" t="s">
        <v>599</v>
      </c>
      <c r="J353" s="156"/>
      <c r="K353" s="156"/>
      <c r="L353" s="156"/>
      <c r="M353" s="147" t="s">
        <v>456</v>
      </c>
      <c r="N353" s="156"/>
      <c r="O353" s="157"/>
      <c r="P353" s="157"/>
      <c r="Q353" s="157"/>
      <c r="R353" s="158"/>
      <c r="S353" s="157"/>
      <c r="T353" s="157"/>
      <c r="U353" s="31">
        <v>79010.53</v>
      </c>
      <c r="V353" s="31">
        <v>79010.53</v>
      </c>
      <c r="W353" s="31">
        <v>0</v>
      </c>
      <c r="X353" s="31">
        <v>0</v>
      </c>
      <c r="Y353" s="31">
        <v>0</v>
      </c>
      <c r="Z353" s="30">
        <v>0</v>
      </c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</row>
    <row r="354" spans="1:84" s="3" customFormat="1" ht="228" customHeight="1">
      <c r="A354" s="104" t="s">
        <v>606</v>
      </c>
      <c r="B354" s="144" t="s">
        <v>6</v>
      </c>
      <c r="C354" s="144" t="s">
        <v>7</v>
      </c>
      <c r="D354" s="144" t="s">
        <v>105</v>
      </c>
      <c r="E354" s="144" t="s">
        <v>8</v>
      </c>
      <c r="F354" s="144"/>
      <c r="G354" s="144" t="s">
        <v>450</v>
      </c>
      <c r="H354" s="144" t="s">
        <v>9</v>
      </c>
      <c r="I354" s="104" t="s">
        <v>106</v>
      </c>
      <c r="J354" s="414"/>
      <c r="K354" s="414"/>
      <c r="L354" s="414"/>
      <c r="M354" s="414"/>
      <c r="N354" s="414"/>
      <c r="O354" s="142"/>
      <c r="P354" s="142"/>
      <c r="Q354" s="142"/>
      <c r="R354" s="159"/>
      <c r="S354" s="142"/>
      <c r="T354" s="142"/>
      <c r="U354" s="42">
        <v>0</v>
      </c>
      <c r="V354" s="42">
        <v>0</v>
      </c>
      <c r="W354" s="42">
        <v>333636.84</v>
      </c>
      <c r="X354" s="42">
        <v>333636.84</v>
      </c>
      <c r="Y354" s="42">
        <v>333636.84</v>
      </c>
      <c r="Z354" s="42">
        <v>333636.84</v>
      </c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</row>
    <row r="355" spans="1:84" s="436" customFormat="1" ht="249" customHeight="1">
      <c r="A355" s="563" t="s">
        <v>449</v>
      </c>
      <c r="B355" s="795"/>
      <c r="C355" s="795"/>
      <c r="D355" s="795"/>
      <c r="E355" s="795"/>
      <c r="F355" s="795"/>
      <c r="G355" s="795"/>
      <c r="H355" s="795"/>
      <c r="I355" s="1009" t="s">
        <v>107</v>
      </c>
      <c r="J355" s="571"/>
      <c r="K355" s="571"/>
      <c r="L355" s="571"/>
      <c r="M355" s="568" t="s">
        <v>589</v>
      </c>
      <c r="N355" s="571"/>
      <c r="O355" s="796"/>
      <c r="P355" s="796"/>
      <c r="Q355" s="796"/>
      <c r="R355" s="797"/>
      <c r="S355" s="796"/>
      <c r="T355" s="796"/>
      <c r="U355" s="385">
        <v>0</v>
      </c>
      <c r="V355" s="385">
        <v>0</v>
      </c>
      <c r="W355" s="385">
        <v>308236.84</v>
      </c>
      <c r="X355" s="385">
        <v>308236.84</v>
      </c>
      <c r="Y355" s="385">
        <v>308236.84</v>
      </c>
      <c r="Z355" s="566">
        <v>308236.84</v>
      </c>
      <c r="AA355" s="335"/>
      <c r="AB355" s="335"/>
      <c r="AC355" s="335"/>
      <c r="AD355" s="335"/>
      <c r="AE355" s="335"/>
      <c r="AF355" s="335"/>
      <c r="AG355" s="335"/>
      <c r="AH355" s="335"/>
      <c r="AI355" s="335"/>
      <c r="AJ355" s="335"/>
      <c r="AK355" s="335"/>
      <c r="AL355" s="335"/>
      <c r="AM355" s="335"/>
      <c r="AN355" s="335"/>
      <c r="AO355" s="335"/>
      <c r="AP355" s="335"/>
      <c r="AQ355" s="335"/>
      <c r="AR355" s="335"/>
      <c r="AS355" s="335"/>
      <c r="AT355" s="335"/>
      <c r="AU355" s="335"/>
      <c r="AV355" s="335"/>
      <c r="AW355" s="335"/>
      <c r="AX355" s="335"/>
      <c r="AY355" s="335"/>
      <c r="AZ355" s="335"/>
      <c r="BA355" s="335"/>
      <c r="BB355" s="335"/>
      <c r="BC355" s="335"/>
      <c r="BD355" s="335"/>
      <c r="BE355" s="335"/>
      <c r="BF355" s="335"/>
      <c r="BG355" s="335"/>
      <c r="BH355" s="335"/>
      <c r="BI355" s="335"/>
      <c r="BJ355" s="335"/>
      <c r="BK355" s="335"/>
      <c r="BL355" s="335"/>
      <c r="BM355" s="335"/>
      <c r="BN355" s="335"/>
      <c r="BO355" s="335"/>
      <c r="BP355" s="335"/>
      <c r="BQ355" s="335"/>
      <c r="BR355" s="335"/>
      <c r="BS355" s="335"/>
      <c r="BT355" s="335"/>
      <c r="BU355" s="335"/>
      <c r="BV355" s="335"/>
      <c r="BW355" s="335"/>
      <c r="BX355" s="335"/>
      <c r="BY355" s="335"/>
      <c r="BZ355" s="335"/>
      <c r="CA355" s="335"/>
      <c r="CB355" s="335"/>
      <c r="CC355" s="335"/>
      <c r="CD355" s="335"/>
      <c r="CE355" s="335"/>
      <c r="CF355" s="335"/>
    </row>
    <row r="356" spans="1:84" s="436" customFormat="1" ht="286.5" customHeight="1">
      <c r="A356" s="572" t="s">
        <v>457</v>
      </c>
      <c r="B356" s="795"/>
      <c r="C356" s="795"/>
      <c r="D356" s="795"/>
      <c r="E356" s="795"/>
      <c r="F356" s="795"/>
      <c r="G356" s="795"/>
      <c r="H356" s="795"/>
      <c r="I356" s="1009"/>
      <c r="J356" s="571"/>
      <c r="K356" s="571"/>
      <c r="L356" s="571"/>
      <c r="M356" s="568" t="s">
        <v>461</v>
      </c>
      <c r="N356" s="571"/>
      <c r="O356" s="796"/>
      <c r="P356" s="796"/>
      <c r="Q356" s="796"/>
      <c r="R356" s="797"/>
      <c r="S356" s="796"/>
      <c r="T356" s="796"/>
      <c r="U356" s="385">
        <v>0</v>
      </c>
      <c r="V356" s="385">
        <v>0</v>
      </c>
      <c r="W356" s="385">
        <v>25400</v>
      </c>
      <c r="X356" s="385">
        <v>25400</v>
      </c>
      <c r="Y356" s="385">
        <v>25400</v>
      </c>
      <c r="Z356" s="566">
        <v>25400</v>
      </c>
      <c r="AA356" s="335"/>
      <c r="AB356" s="335"/>
      <c r="AC356" s="335"/>
      <c r="AD356" s="335"/>
      <c r="AE356" s="335"/>
      <c r="AF356" s="335"/>
      <c r="AG356" s="335"/>
      <c r="AH356" s="335"/>
      <c r="AI356" s="335"/>
      <c r="AJ356" s="335"/>
      <c r="AK356" s="335"/>
      <c r="AL356" s="335"/>
      <c r="AM356" s="335"/>
      <c r="AN356" s="335"/>
      <c r="AO356" s="335"/>
      <c r="AP356" s="335"/>
      <c r="AQ356" s="335"/>
      <c r="AR356" s="335"/>
      <c r="AS356" s="335"/>
      <c r="AT356" s="335"/>
      <c r="AU356" s="335"/>
      <c r="AV356" s="335"/>
      <c r="AW356" s="335"/>
      <c r="AX356" s="335"/>
      <c r="AY356" s="335"/>
      <c r="AZ356" s="335"/>
      <c r="BA356" s="335"/>
      <c r="BB356" s="335"/>
      <c r="BC356" s="335"/>
      <c r="BD356" s="335"/>
      <c r="BE356" s="335"/>
      <c r="BF356" s="335"/>
      <c r="BG356" s="335"/>
      <c r="BH356" s="335"/>
      <c r="BI356" s="335"/>
      <c r="BJ356" s="335"/>
      <c r="BK356" s="335"/>
      <c r="BL356" s="335"/>
      <c r="BM356" s="335"/>
      <c r="BN356" s="335"/>
      <c r="BO356" s="335"/>
      <c r="BP356" s="335"/>
      <c r="BQ356" s="335"/>
      <c r="BR356" s="335"/>
      <c r="BS356" s="335"/>
      <c r="BT356" s="335"/>
      <c r="BU356" s="335"/>
      <c r="BV356" s="335"/>
      <c r="BW356" s="335"/>
      <c r="BX356" s="335"/>
      <c r="BY356" s="335"/>
      <c r="BZ356" s="335"/>
      <c r="CA356" s="335"/>
      <c r="CB356" s="335"/>
      <c r="CC356" s="335"/>
      <c r="CD356" s="335"/>
      <c r="CE356" s="335"/>
      <c r="CF356" s="335"/>
    </row>
    <row r="357" spans="1:84" s="18" customFormat="1" ht="228" customHeight="1">
      <c r="A357" s="104" t="s">
        <v>230</v>
      </c>
      <c r="B357" s="144" t="s">
        <v>6</v>
      </c>
      <c r="C357" s="144" t="s">
        <v>7</v>
      </c>
      <c r="D357" s="144" t="s">
        <v>105</v>
      </c>
      <c r="E357" s="144" t="s">
        <v>8</v>
      </c>
      <c r="F357" s="144"/>
      <c r="G357" s="144" t="s">
        <v>450</v>
      </c>
      <c r="H357" s="144" t="s">
        <v>9</v>
      </c>
      <c r="I357" s="104" t="s">
        <v>106</v>
      </c>
      <c r="J357" s="414"/>
      <c r="K357" s="414"/>
      <c r="L357" s="414"/>
      <c r="M357" s="414"/>
      <c r="N357" s="414"/>
      <c r="O357" s="142"/>
      <c r="P357" s="142"/>
      <c r="Q357" s="142"/>
      <c r="R357" s="159"/>
      <c r="S357" s="142"/>
      <c r="T357" s="142"/>
      <c r="U357" s="42">
        <v>341357.89</v>
      </c>
      <c r="V357" s="42">
        <v>341357.89</v>
      </c>
      <c r="W357" s="42">
        <v>0</v>
      </c>
      <c r="X357" s="42">
        <v>0</v>
      </c>
      <c r="Y357" s="42">
        <v>0</v>
      </c>
      <c r="Z357" s="42">
        <v>0</v>
      </c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</row>
    <row r="358" spans="1:84" s="18" customFormat="1" ht="270.75" customHeight="1">
      <c r="A358" s="89" t="s">
        <v>449</v>
      </c>
      <c r="B358" s="160"/>
      <c r="C358" s="160"/>
      <c r="D358" s="160"/>
      <c r="E358" s="160"/>
      <c r="F358" s="160"/>
      <c r="G358" s="160"/>
      <c r="H358" s="160"/>
      <c r="I358" s="1009" t="s">
        <v>107</v>
      </c>
      <c r="J358" s="161"/>
      <c r="K358" s="161"/>
      <c r="L358" s="161"/>
      <c r="M358" s="71" t="s">
        <v>589</v>
      </c>
      <c r="N358" s="161"/>
      <c r="O358" s="162"/>
      <c r="P358" s="162"/>
      <c r="Q358" s="162"/>
      <c r="R358" s="163"/>
      <c r="S358" s="162"/>
      <c r="T358" s="162"/>
      <c r="U358" s="200">
        <v>315957.89</v>
      </c>
      <c r="V358" s="200">
        <v>315957.89</v>
      </c>
      <c r="W358" s="200">
        <v>0</v>
      </c>
      <c r="X358" s="200">
        <v>0</v>
      </c>
      <c r="Y358" s="200">
        <v>0</v>
      </c>
      <c r="Z358" s="14">
        <v>0</v>
      </c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</row>
    <row r="359" spans="1:84" s="18" customFormat="1" ht="306" customHeight="1">
      <c r="A359" s="17" t="s">
        <v>457</v>
      </c>
      <c r="B359" s="160"/>
      <c r="C359" s="160"/>
      <c r="D359" s="160"/>
      <c r="E359" s="160"/>
      <c r="F359" s="160"/>
      <c r="G359" s="160"/>
      <c r="H359" s="160"/>
      <c r="I359" s="1009"/>
      <c r="J359" s="161"/>
      <c r="K359" s="161"/>
      <c r="L359" s="161"/>
      <c r="M359" s="71" t="s">
        <v>461</v>
      </c>
      <c r="N359" s="161"/>
      <c r="O359" s="162"/>
      <c r="P359" s="162"/>
      <c r="Q359" s="162"/>
      <c r="R359" s="163"/>
      <c r="S359" s="162"/>
      <c r="T359" s="162"/>
      <c r="U359" s="200">
        <v>25400</v>
      </c>
      <c r="V359" s="200">
        <v>25400</v>
      </c>
      <c r="W359" s="200">
        <v>0</v>
      </c>
      <c r="X359" s="200">
        <v>0</v>
      </c>
      <c r="Y359" s="200">
        <v>0</v>
      </c>
      <c r="Z359" s="14">
        <v>0</v>
      </c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</row>
    <row r="360" spans="1:84" s="3" customFormat="1" ht="54.75" customHeight="1">
      <c r="A360" s="981" t="s">
        <v>108</v>
      </c>
      <c r="B360" s="982"/>
      <c r="C360" s="982"/>
      <c r="D360" s="982"/>
      <c r="E360" s="982"/>
      <c r="F360" s="982"/>
      <c r="G360" s="982"/>
      <c r="H360" s="982"/>
      <c r="I360" s="982"/>
      <c r="J360" s="982"/>
      <c r="K360" s="982"/>
      <c r="L360" s="982"/>
      <c r="M360" s="983"/>
      <c r="N360" s="165"/>
      <c r="O360" s="165"/>
      <c r="P360" s="165"/>
      <c r="Q360" s="164" t="e">
        <f>Q363+Q365+#REF!+Q369</f>
        <v>#REF!</v>
      </c>
      <c r="R360" s="164" t="e">
        <f>R363+R365+#REF!+R369</f>
        <v>#REF!</v>
      </c>
      <c r="S360" s="164" t="e">
        <f>S363+S365+#REF!+S369</f>
        <v>#REF!</v>
      </c>
      <c r="T360" s="164" t="e">
        <f>T363+T365+#REF!+T369</f>
        <v>#REF!</v>
      </c>
      <c r="U360" s="43">
        <v>82924557.65</v>
      </c>
      <c r="V360" s="43">
        <v>82924557.65</v>
      </c>
      <c r="W360" s="43">
        <v>52520938.6941</v>
      </c>
      <c r="X360" s="43">
        <v>52520938.6941</v>
      </c>
      <c r="Y360" s="43">
        <v>5770000.0041000005</v>
      </c>
      <c r="Z360" s="43">
        <v>5770000.0041000005</v>
      </c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</row>
    <row r="361" spans="1:84" s="3" customFormat="1" ht="215.25" customHeight="1">
      <c r="A361" s="437" t="s">
        <v>691</v>
      </c>
      <c r="B361" s="438" t="s">
        <v>6</v>
      </c>
      <c r="C361" s="438" t="s">
        <v>103</v>
      </c>
      <c r="D361" s="438" t="s">
        <v>649</v>
      </c>
      <c r="E361" s="438" t="s">
        <v>8</v>
      </c>
      <c r="F361" s="438"/>
      <c r="G361" s="438" t="s">
        <v>692</v>
      </c>
      <c r="H361" s="438" t="s">
        <v>9</v>
      </c>
      <c r="I361" s="439" t="s">
        <v>653</v>
      </c>
      <c r="J361" s="440"/>
      <c r="K361" s="440"/>
      <c r="L361" s="440"/>
      <c r="M361" s="440"/>
      <c r="N361" s="431"/>
      <c r="O361" s="431"/>
      <c r="P361" s="431"/>
      <c r="Q361" s="107"/>
      <c r="R361" s="107"/>
      <c r="S361" s="107"/>
      <c r="T361" s="107"/>
      <c r="U361" s="42">
        <v>966190</v>
      </c>
      <c r="V361" s="42">
        <v>966190</v>
      </c>
      <c r="W361" s="42">
        <v>0</v>
      </c>
      <c r="X361" s="42">
        <v>0</v>
      </c>
      <c r="Y361" s="42">
        <v>0</v>
      </c>
      <c r="Z361" s="42">
        <v>0</v>
      </c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</row>
    <row r="362" spans="1:84" s="436" customFormat="1" ht="102.75" customHeight="1">
      <c r="A362" s="450" t="s">
        <v>476</v>
      </c>
      <c r="B362" s="451"/>
      <c r="C362" s="451"/>
      <c r="D362" s="451"/>
      <c r="E362" s="451"/>
      <c r="F362" s="451"/>
      <c r="G362" s="451"/>
      <c r="H362" s="451"/>
      <c r="I362" s="450" t="s">
        <v>707</v>
      </c>
      <c r="J362" s="433"/>
      <c r="K362" s="433"/>
      <c r="L362" s="433"/>
      <c r="M362" s="433"/>
      <c r="N362" s="434"/>
      <c r="O362" s="434"/>
      <c r="P362" s="434"/>
      <c r="Q362" s="435"/>
      <c r="R362" s="435"/>
      <c r="S362" s="435"/>
      <c r="T362" s="435"/>
      <c r="U362" s="385">
        <v>966190</v>
      </c>
      <c r="V362" s="385">
        <v>966190</v>
      </c>
      <c r="W362" s="385">
        <v>0</v>
      </c>
      <c r="X362" s="385">
        <v>0</v>
      </c>
      <c r="Y362" s="385">
        <v>0</v>
      </c>
      <c r="Z362" s="385">
        <v>0</v>
      </c>
      <c r="AA362" s="335"/>
      <c r="AB362" s="335"/>
      <c r="AC362" s="335"/>
      <c r="AD362" s="335"/>
      <c r="AE362" s="335"/>
      <c r="AF362" s="335"/>
      <c r="AG362" s="335"/>
      <c r="AH362" s="335"/>
      <c r="AI362" s="335"/>
      <c r="AJ362" s="335"/>
      <c r="AK362" s="335"/>
      <c r="AL362" s="335"/>
      <c r="AM362" s="335"/>
      <c r="AN362" s="335"/>
      <c r="AO362" s="335"/>
      <c r="AP362" s="335"/>
      <c r="AQ362" s="335"/>
      <c r="AR362" s="335"/>
      <c r="AS362" s="335"/>
      <c r="AT362" s="335"/>
      <c r="AU362" s="335"/>
      <c r="AV362" s="335"/>
      <c r="AW362" s="335"/>
      <c r="AX362" s="335"/>
      <c r="AY362" s="335"/>
      <c r="AZ362" s="335"/>
      <c r="BA362" s="335"/>
      <c r="BB362" s="335"/>
      <c r="BC362" s="335"/>
      <c r="BD362" s="335"/>
      <c r="BE362" s="335"/>
      <c r="BF362" s="335"/>
      <c r="BG362" s="335"/>
      <c r="BH362" s="335"/>
      <c r="BI362" s="335"/>
      <c r="BJ362" s="335"/>
      <c r="BK362" s="335"/>
      <c r="BL362" s="335"/>
      <c r="BM362" s="335"/>
      <c r="BN362" s="335"/>
      <c r="BO362" s="335"/>
      <c r="BP362" s="335"/>
      <c r="BQ362" s="335"/>
      <c r="BR362" s="335"/>
      <c r="BS362" s="335"/>
      <c r="BT362" s="335"/>
      <c r="BU362" s="335"/>
      <c r="BV362" s="335"/>
      <c r="BW362" s="335"/>
      <c r="BX362" s="335"/>
      <c r="BY362" s="335"/>
      <c r="BZ362" s="335"/>
      <c r="CA362" s="335"/>
      <c r="CB362" s="335"/>
      <c r="CC362" s="335"/>
      <c r="CD362" s="335"/>
      <c r="CE362" s="335"/>
      <c r="CF362" s="335"/>
    </row>
    <row r="363" spans="1:84" s="3" customFormat="1" ht="328.5" customHeight="1">
      <c r="A363" s="166" t="s">
        <v>109</v>
      </c>
      <c r="B363" s="144">
        <v>811</v>
      </c>
      <c r="C363" s="144" t="s">
        <v>103</v>
      </c>
      <c r="D363" s="144" t="s">
        <v>110</v>
      </c>
      <c r="E363" s="144" t="s">
        <v>8</v>
      </c>
      <c r="F363" s="144" t="s">
        <v>111</v>
      </c>
      <c r="G363" s="144" t="s">
        <v>442</v>
      </c>
      <c r="H363" s="144" t="s">
        <v>9</v>
      </c>
      <c r="I363" s="104" t="s">
        <v>112</v>
      </c>
      <c r="J363" s="167">
        <v>2900000</v>
      </c>
      <c r="K363" s="168">
        <v>2175000</v>
      </c>
      <c r="L363" s="169"/>
      <c r="M363" s="170"/>
      <c r="N363" s="283"/>
      <c r="O363" s="108">
        <v>112</v>
      </c>
      <c r="P363" s="108"/>
      <c r="Q363" s="108">
        <f aca="true" t="shared" si="22" ref="Q363:Z363">SUM(Q364:Q364,0)</f>
        <v>81378</v>
      </c>
      <c r="R363" s="108">
        <f t="shared" si="22"/>
        <v>81378</v>
      </c>
      <c r="S363" s="108">
        <f t="shared" si="22"/>
        <v>81378</v>
      </c>
      <c r="T363" s="108">
        <f t="shared" si="22"/>
        <v>81378</v>
      </c>
      <c r="U363" s="34">
        <v>5577291.23</v>
      </c>
      <c r="V363" s="34">
        <v>5577291.23</v>
      </c>
      <c r="W363" s="34">
        <v>1450000.0030999999</v>
      </c>
      <c r="X363" s="34">
        <v>1450000.0030999999</v>
      </c>
      <c r="Y363" s="34">
        <v>1450000.0030999999</v>
      </c>
      <c r="Z363" s="34">
        <v>1450000.0030999999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</row>
    <row r="364" spans="1:84" s="3" customFormat="1" ht="165" customHeight="1">
      <c r="A364" s="316" t="s">
        <v>604</v>
      </c>
      <c r="B364" s="1016"/>
      <c r="C364" s="988"/>
      <c r="D364" s="988"/>
      <c r="E364" s="988"/>
      <c r="F364" s="988"/>
      <c r="G364" s="988"/>
      <c r="H364" s="988"/>
      <c r="I364" s="316" t="s">
        <v>114</v>
      </c>
      <c r="J364" s="317"/>
      <c r="K364" s="318"/>
      <c r="L364" s="319" t="s">
        <v>11</v>
      </c>
      <c r="M364" s="171" t="s">
        <v>602</v>
      </c>
      <c r="N364" s="284"/>
      <c r="O364" s="15">
        <v>3</v>
      </c>
      <c r="P364" s="15">
        <v>27126</v>
      </c>
      <c r="Q364" s="15">
        <f>ROUND(O364*P364,0)</f>
        <v>81378</v>
      </c>
      <c r="R364" s="95">
        <f>P364*O364</f>
        <v>81378</v>
      </c>
      <c r="S364" s="95">
        <v>81378</v>
      </c>
      <c r="T364" s="95">
        <v>81378</v>
      </c>
      <c r="U364" s="19">
        <v>5577291.23</v>
      </c>
      <c r="V364" s="19">
        <v>5577291.23</v>
      </c>
      <c r="W364" s="14">
        <v>1450000.0030999999</v>
      </c>
      <c r="X364" s="14">
        <v>1450000.0030999999</v>
      </c>
      <c r="Y364" s="14">
        <v>1450000.0030999999</v>
      </c>
      <c r="Z364" s="30">
        <v>1450000.0030999999</v>
      </c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</row>
    <row r="365" spans="1:84" s="3" customFormat="1" ht="264.75" customHeight="1">
      <c r="A365" s="172" t="s">
        <v>115</v>
      </c>
      <c r="B365" s="144">
        <v>811</v>
      </c>
      <c r="C365" s="144" t="s">
        <v>103</v>
      </c>
      <c r="D365" s="144" t="s">
        <v>116</v>
      </c>
      <c r="E365" s="144" t="s">
        <v>8</v>
      </c>
      <c r="F365" s="144" t="s">
        <v>117</v>
      </c>
      <c r="G365" s="144" t="s">
        <v>443</v>
      </c>
      <c r="H365" s="144" t="s">
        <v>9</v>
      </c>
      <c r="I365" s="104" t="s">
        <v>112</v>
      </c>
      <c r="J365" s="167">
        <v>4600000</v>
      </c>
      <c r="K365" s="168">
        <v>3450000</v>
      </c>
      <c r="L365" s="173"/>
      <c r="M365" s="174"/>
      <c r="N365" s="283"/>
      <c r="O365" s="175"/>
      <c r="P365" s="175"/>
      <c r="Q365" s="108">
        <f aca="true" t="shared" si="23" ref="Q365:Z365">SUM(Q366:Q366)</f>
        <v>530880</v>
      </c>
      <c r="R365" s="108">
        <f t="shared" si="23"/>
        <v>530880</v>
      </c>
      <c r="S365" s="108">
        <f t="shared" si="23"/>
        <v>530880</v>
      </c>
      <c r="T365" s="108">
        <f t="shared" si="23"/>
        <v>530880</v>
      </c>
      <c r="U365" s="34">
        <v>9067583.7</v>
      </c>
      <c r="V365" s="34">
        <v>9067583.7</v>
      </c>
      <c r="W365" s="34">
        <v>2300000.001</v>
      </c>
      <c r="X365" s="34">
        <v>2300000.001</v>
      </c>
      <c r="Y365" s="34">
        <v>2300000.001</v>
      </c>
      <c r="Z365" s="34">
        <v>2300000.001</v>
      </c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</row>
    <row r="366" spans="1:84" s="3" customFormat="1" ht="186.75" customHeight="1">
      <c r="A366" s="316" t="s">
        <v>113</v>
      </c>
      <c r="B366" s="1010"/>
      <c r="C366" s="1011"/>
      <c r="D366" s="1011"/>
      <c r="E366" s="1011"/>
      <c r="F366" s="1011"/>
      <c r="G366" s="1011"/>
      <c r="H366" s="1012"/>
      <c r="I366" s="316" t="s">
        <v>118</v>
      </c>
      <c r="J366" s="317"/>
      <c r="K366" s="317"/>
      <c r="L366" s="320" t="s">
        <v>11</v>
      </c>
      <c r="M366" s="320" t="s">
        <v>11</v>
      </c>
      <c r="N366" s="275" t="s">
        <v>252</v>
      </c>
      <c r="O366" s="176">
        <v>12</v>
      </c>
      <c r="P366" s="15">
        <v>44240</v>
      </c>
      <c r="Q366" s="95">
        <f>ROUND(O366*P366,0)</f>
        <v>530880</v>
      </c>
      <c r="R366" s="95">
        <f>P366*O366</f>
        <v>530880</v>
      </c>
      <c r="S366" s="95">
        <v>530880</v>
      </c>
      <c r="T366" s="95">
        <v>530880</v>
      </c>
      <c r="U366" s="30">
        <v>9067583.7</v>
      </c>
      <c r="V366" s="30">
        <v>9067583.7</v>
      </c>
      <c r="W366" s="30">
        <v>2300000.001</v>
      </c>
      <c r="X366" s="30">
        <v>2300000.001</v>
      </c>
      <c r="Y366" s="30">
        <v>2300000.001</v>
      </c>
      <c r="Z366" s="30">
        <v>2300000.001</v>
      </c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</row>
    <row r="367" spans="1:84" s="344" customFormat="1" ht="225.75" customHeight="1">
      <c r="A367" s="345" t="s">
        <v>621</v>
      </c>
      <c r="B367" s="415">
        <v>811</v>
      </c>
      <c r="C367" s="415" t="s">
        <v>103</v>
      </c>
      <c r="D367" s="415" t="s">
        <v>622</v>
      </c>
      <c r="E367" s="415">
        <v>612</v>
      </c>
      <c r="F367" s="415"/>
      <c r="G367" s="415" t="s">
        <v>623</v>
      </c>
      <c r="H367" s="415" t="s">
        <v>624</v>
      </c>
      <c r="I367" s="416" t="s">
        <v>625</v>
      </c>
      <c r="J367" s="336"/>
      <c r="K367" s="336"/>
      <c r="L367" s="337"/>
      <c r="M367" s="337"/>
      <c r="N367" s="338"/>
      <c r="O367" s="339"/>
      <c r="P367" s="340"/>
      <c r="Q367" s="341"/>
      <c r="R367" s="341"/>
      <c r="S367" s="341"/>
      <c r="T367" s="341"/>
      <c r="U367" s="32">
        <v>966810</v>
      </c>
      <c r="V367" s="32">
        <v>966810</v>
      </c>
      <c r="W367" s="32">
        <v>0</v>
      </c>
      <c r="X367" s="32">
        <v>0</v>
      </c>
      <c r="Y367" s="32">
        <v>0</v>
      </c>
      <c r="Z367" s="32">
        <v>0</v>
      </c>
      <c r="AA367" s="343"/>
      <c r="AB367" s="343"/>
      <c r="AC367" s="343"/>
      <c r="AD367" s="343"/>
      <c r="AE367" s="343"/>
      <c r="AF367" s="343"/>
      <c r="AG367" s="343"/>
      <c r="AH367" s="343"/>
      <c r="AI367" s="343"/>
      <c r="AJ367" s="343"/>
      <c r="AK367" s="343"/>
      <c r="AL367" s="343"/>
      <c r="AM367" s="343"/>
      <c r="AN367" s="343"/>
      <c r="AO367" s="343"/>
      <c r="AP367" s="343"/>
      <c r="AQ367" s="343"/>
      <c r="AR367" s="343"/>
      <c r="AS367" s="343"/>
      <c r="AT367" s="343"/>
      <c r="AU367" s="343"/>
      <c r="AV367" s="343"/>
      <c r="AW367" s="343"/>
      <c r="AX367" s="343"/>
      <c r="AY367" s="343"/>
      <c r="AZ367" s="343"/>
      <c r="BA367" s="343"/>
      <c r="BB367" s="343"/>
      <c r="BC367" s="343"/>
      <c r="BD367" s="343"/>
      <c r="BE367" s="343"/>
      <c r="BF367" s="343"/>
      <c r="BG367" s="343"/>
      <c r="BH367" s="343"/>
      <c r="BI367" s="343"/>
      <c r="BJ367" s="343"/>
      <c r="BK367" s="343"/>
      <c r="BL367" s="343"/>
      <c r="BM367" s="343"/>
      <c r="BN367" s="343"/>
      <c r="BO367" s="343"/>
      <c r="BP367" s="343"/>
      <c r="BQ367" s="343"/>
      <c r="BR367" s="343"/>
      <c r="BS367" s="343"/>
      <c r="BT367" s="343"/>
      <c r="BU367" s="343"/>
      <c r="BV367" s="343"/>
      <c r="BW367" s="343"/>
      <c r="BX367" s="343"/>
      <c r="BY367" s="343"/>
      <c r="BZ367" s="343"/>
      <c r="CA367" s="343"/>
      <c r="CB367" s="343"/>
      <c r="CC367" s="343"/>
      <c r="CD367" s="343"/>
      <c r="CE367" s="343"/>
      <c r="CF367" s="343"/>
    </row>
    <row r="368" spans="1:84" s="436" customFormat="1" ht="86.25" customHeight="1">
      <c r="A368" s="584" t="s">
        <v>476</v>
      </c>
      <c r="B368" s="1185"/>
      <c r="C368" s="1186"/>
      <c r="D368" s="1186"/>
      <c r="E368" s="1186"/>
      <c r="F368" s="1186"/>
      <c r="G368" s="1186"/>
      <c r="H368" s="1187"/>
      <c r="I368" s="584" t="s">
        <v>708</v>
      </c>
      <c r="J368" s="798"/>
      <c r="K368" s="798"/>
      <c r="L368" s="643"/>
      <c r="M368" s="643" t="s">
        <v>949</v>
      </c>
      <c r="N368" s="688"/>
      <c r="O368" s="799"/>
      <c r="P368" s="377"/>
      <c r="Q368" s="686"/>
      <c r="R368" s="686"/>
      <c r="S368" s="686"/>
      <c r="T368" s="686"/>
      <c r="U368" s="566">
        <v>966810</v>
      </c>
      <c r="V368" s="566">
        <v>966810</v>
      </c>
      <c r="W368" s="566">
        <v>0</v>
      </c>
      <c r="X368" s="566">
        <v>0</v>
      </c>
      <c r="Y368" s="566">
        <v>0</v>
      </c>
      <c r="Z368" s="566">
        <v>0</v>
      </c>
      <c r="AA368" s="335"/>
      <c r="AB368" s="335"/>
      <c r="AC368" s="335"/>
      <c r="AD368" s="335"/>
      <c r="AE368" s="335"/>
      <c r="AF368" s="335"/>
      <c r="AG368" s="335"/>
      <c r="AH368" s="335"/>
      <c r="AI368" s="335"/>
      <c r="AJ368" s="335"/>
      <c r="AK368" s="335"/>
      <c r="AL368" s="335"/>
      <c r="AM368" s="335"/>
      <c r="AN368" s="335"/>
      <c r="AO368" s="335"/>
      <c r="AP368" s="335"/>
      <c r="AQ368" s="335"/>
      <c r="AR368" s="335"/>
      <c r="AS368" s="335"/>
      <c r="AT368" s="335"/>
      <c r="AU368" s="335"/>
      <c r="AV368" s="335"/>
      <c r="AW368" s="335"/>
      <c r="AX368" s="335"/>
      <c r="AY368" s="335"/>
      <c r="AZ368" s="335"/>
      <c r="BA368" s="335"/>
      <c r="BB368" s="335"/>
      <c r="BC368" s="335"/>
      <c r="BD368" s="335"/>
      <c r="BE368" s="335"/>
      <c r="BF368" s="335"/>
      <c r="BG368" s="335"/>
      <c r="BH368" s="335"/>
      <c r="BI368" s="335"/>
      <c r="BJ368" s="335"/>
      <c r="BK368" s="335"/>
      <c r="BL368" s="335"/>
      <c r="BM368" s="335"/>
      <c r="BN368" s="335"/>
      <c r="BO368" s="335"/>
      <c r="BP368" s="335"/>
      <c r="BQ368" s="335"/>
      <c r="BR368" s="335"/>
      <c r="BS368" s="335"/>
      <c r="BT368" s="335"/>
      <c r="BU368" s="335"/>
      <c r="BV368" s="335"/>
      <c r="BW368" s="335"/>
      <c r="BX368" s="335"/>
      <c r="BY368" s="335"/>
      <c r="BZ368" s="335"/>
      <c r="CA368" s="335"/>
      <c r="CB368" s="335"/>
      <c r="CC368" s="335"/>
      <c r="CD368" s="335"/>
      <c r="CE368" s="335"/>
      <c r="CF368" s="335"/>
    </row>
    <row r="369" spans="1:84" s="3" customFormat="1" ht="249" customHeight="1">
      <c r="A369" s="172" t="s">
        <v>119</v>
      </c>
      <c r="B369" s="287" t="s">
        <v>6</v>
      </c>
      <c r="C369" s="287" t="s">
        <v>120</v>
      </c>
      <c r="D369" s="288" t="s">
        <v>121</v>
      </c>
      <c r="E369" s="287" t="s">
        <v>8</v>
      </c>
      <c r="F369" s="287" t="s">
        <v>122</v>
      </c>
      <c r="G369" s="287" t="s">
        <v>444</v>
      </c>
      <c r="H369" s="287" t="s">
        <v>9</v>
      </c>
      <c r="I369" s="166" t="s">
        <v>123</v>
      </c>
      <c r="J369" s="177" t="e">
        <f>J370+J371+J372+J373+J374+J375+J376+J377+J378+J379+J380+J381+J382+J383+J384+J385+J386+J387+J388+J389+J390+J391+J392+J393+J394+J395+J396+J397+J398+#REF!-1911.25</f>
        <v>#REF!</v>
      </c>
      <c r="K369" s="155" t="e">
        <f>K370+K371+K372+K373+K374+K375+K376+K377+K378+K379+K380+K381+K382+K384+K383+K385+K386+K387+K388+K389+K390+K391+K392+K393+K394+K395+K396+K397+K398+#REF!</f>
        <v>#REF!</v>
      </c>
      <c r="L369" s="178" t="s">
        <v>318</v>
      </c>
      <c r="M369" s="170"/>
      <c r="N369" s="283"/>
      <c r="O369" s="108">
        <f>SUM(O370:O398)</f>
        <v>67193</v>
      </c>
      <c r="P369" s="108"/>
      <c r="Q369" s="34">
        <f aca="true" t="shared" si="24" ref="Q369:Z369">Q370+Q371+Q372+Q373+Q374+Q375+Q376+Q377+Q378+Q379+Q380+Q381+Q382+Q383+Q384+Q385+Q386+Q387+Q388+Q389+Q390+Q391+Q392+Q393+Q394+Q395+Q396+Q397+Q398</f>
        <v>24815080.398359004</v>
      </c>
      <c r="R369" s="106">
        <f t="shared" si="24"/>
        <v>24815080</v>
      </c>
      <c r="S369" s="34">
        <f t="shared" si="24"/>
        <v>24815080</v>
      </c>
      <c r="T369" s="34">
        <f t="shared" si="24"/>
        <v>24815080</v>
      </c>
      <c r="U369" s="34">
        <v>20630988.41</v>
      </c>
      <c r="V369" s="34">
        <v>20630988.41</v>
      </c>
      <c r="W369" s="34">
        <v>0</v>
      </c>
      <c r="X369" s="34">
        <v>0</v>
      </c>
      <c r="Y369" s="34">
        <v>0</v>
      </c>
      <c r="Z369" s="34">
        <v>0</v>
      </c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</row>
    <row r="370" spans="1:84" s="436" customFormat="1" ht="87.75" customHeight="1">
      <c r="A370" s="800" t="s">
        <v>24</v>
      </c>
      <c r="B370" s="976"/>
      <c r="C370" s="976"/>
      <c r="D370" s="976"/>
      <c r="E370" s="976"/>
      <c r="F370" s="976"/>
      <c r="G370" s="976"/>
      <c r="H370" s="976"/>
      <c r="I370" s="1009" t="s">
        <v>124</v>
      </c>
      <c r="J370" s="801">
        <v>1595893.71</v>
      </c>
      <c r="K370" s="802">
        <v>1766000</v>
      </c>
      <c r="L370" s="802"/>
      <c r="M370" s="803"/>
      <c r="N370" s="688" t="s">
        <v>240</v>
      </c>
      <c r="O370" s="653">
        <v>6108</v>
      </c>
      <c r="P370" s="653">
        <f>Q370/O370</f>
        <v>381.1198428290766</v>
      </c>
      <c r="Q370" s="653">
        <v>2327880</v>
      </c>
      <c r="R370" s="804">
        <f>Q370</f>
        <v>2327880</v>
      </c>
      <c r="S370" s="653">
        <v>2327880</v>
      </c>
      <c r="T370" s="653">
        <v>2327880</v>
      </c>
      <c r="U370" s="566">
        <v>1429475</v>
      </c>
      <c r="V370" s="566">
        <v>1429475</v>
      </c>
      <c r="W370" s="566">
        <v>0</v>
      </c>
      <c r="X370" s="566">
        <v>0</v>
      </c>
      <c r="Y370" s="566">
        <v>0</v>
      </c>
      <c r="Z370" s="566">
        <v>0</v>
      </c>
      <c r="AA370" s="335"/>
      <c r="AB370" s="335"/>
      <c r="AC370" s="335"/>
      <c r="AD370" s="335"/>
      <c r="AE370" s="335"/>
      <c r="AF370" s="335"/>
      <c r="AG370" s="335"/>
      <c r="AH370" s="335"/>
      <c r="AI370" s="335"/>
      <c r="AJ370" s="335"/>
      <c r="AK370" s="335"/>
      <c r="AL370" s="335"/>
      <c r="AM370" s="335"/>
      <c r="AN370" s="335"/>
      <c r="AO370" s="335"/>
      <c r="AP370" s="335"/>
      <c r="AQ370" s="335"/>
      <c r="AR370" s="335"/>
      <c r="AS370" s="335"/>
      <c r="AT370" s="335"/>
      <c r="AU370" s="335"/>
      <c r="AV370" s="335"/>
      <c r="AW370" s="335"/>
      <c r="AX370" s="335"/>
      <c r="AY370" s="335"/>
      <c r="AZ370" s="335"/>
      <c r="BA370" s="335"/>
      <c r="BB370" s="335"/>
      <c r="BC370" s="335"/>
      <c r="BD370" s="335"/>
      <c r="BE370" s="335"/>
      <c r="BF370" s="335"/>
      <c r="BG370" s="335"/>
      <c r="BH370" s="335"/>
      <c r="BI370" s="335"/>
      <c r="BJ370" s="335"/>
      <c r="BK370" s="335"/>
      <c r="BL370" s="335"/>
      <c r="BM370" s="335"/>
      <c r="BN370" s="335"/>
      <c r="BO370" s="335"/>
      <c r="BP370" s="335"/>
      <c r="BQ370" s="335"/>
      <c r="BR370" s="335"/>
      <c r="BS370" s="335"/>
      <c r="BT370" s="335"/>
      <c r="BU370" s="335"/>
      <c r="BV370" s="335"/>
      <c r="BW370" s="335"/>
      <c r="BX370" s="335"/>
      <c r="BY370" s="335"/>
      <c r="BZ370" s="335"/>
      <c r="CA370" s="335"/>
      <c r="CB370" s="335"/>
      <c r="CC370" s="335"/>
      <c r="CD370" s="335"/>
      <c r="CE370" s="335"/>
      <c r="CF370" s="335"/>
    </row>
    <row r="371" spans="1:84" s="436" customFormat="1" ht="45" customHeight="1">
      <c r="A371" s="805" t="s">
        <v>125</v>
      </c>
      <c r="B371" s="976"/>
      <c r="C371" s="976"/>
      <c r="D371" s="976"/>
      <c r="E371" s="976"/>
      <c r="F371" s="976"/>
      <c r="G371" s="976"/>
      <c r="H371" s="976"/>
      <c r="I371" s="1009"/>
      <c r="J371" s="801">
        <v>1591</v>
      </c>
      <c r="K371" s="802">
        <v>3400</v>
      </c>
      <c r="L371" s="802"/>
      <c r="M371" s="696"/>
      <c r="N371" s="688" t="s">
        <v>240</v>
      </c>
      <c r="O371" s="653">
        <v>17</v>
      </c>
      <c r="P371" s="653">
        <v>199.98</v>
      </c>
      <c r="Q371" s="653">
        <v>3400</v>
      </c>
      <c r="R371" s="653">
        <v>3400</v>
      </c>
      <c r="S371" s="653">
        <v>3400</v>
      </c>
      <c r="T371" s="653">
        <v>3400</v>
      </c>
      <c r="U371" s="566">
        <v>1999.8</v>
      </c>
      <c r="V371" s="566">
        <v>1999.8</v>
      </c>
      <c r="W371" s="566">
        <v>0</v>
      </c>
      <c r="X371" s="566">
        <v>0</v>
      </c>
      <c r="Y371" s="566">
        <v>0</v>
      </c>
      <c r="Z371" s="566">
        <v>0</v>
      </c>
      <c r="AA371" s="335"/>
      <c r="AB371" s="335"/>
      <c r="AC371" s="335"/>
      <c r="AD371" s="335"/>
      <c r="AE371" s="335"/>
      <c r="AF371" s="335"/>
      <c r="AG371" s="335"/>
      <c r="AH371" s="335"/>
      <c r="AI371" s="335"/>
      <c r="AJ371" s="335"/>
      <c r="AK371" s="335"/>
      <c r="AL371" s="335"/>
      <c r="AM371" s="335"/>
      <c r="AN371" s="335"/>
      <c r="AO371" s="335"/>
      <c r="AP371" s="335"/>
      <c r="AQ371" s="335"/>
      <c r="AR371" s="335"/>
      <c r="AS371" s="335"/>
      <c r="AT371" s="335"/>
      <c r="AU371" s="335"/>
      <c r="AV371" s="335"/>
      <c r="AW371" s="335"/>
      <c r="AX371" s="335"/>
      <c r="AY371" s="335"/>
      <c r="AZ371" s="335"/>
      <c r="BA371" s="335"/>
      <c r="BB371" s="335"/>
      <c r="BC371" s="335"/>
      <c r="BD371" s="335"/>
      <c r="BE371" s="335"/>
      <c r="BF371" s="335"/>
      <c r="BG371" s="335"/>
      <c r="BH371" s="335"/>
      <c r="BI371" s="335"/>
      <c r="BJ371" s="335"/>
      <c r="BK371" s="335"/>
      <c r="BL371" s="335"/>
      <c r="BM371" s="335"/>
      <c r="BN371" s="335"/>
      <c r="BO371" s="335"/>
      <c r="BP371" s="335"/>
      <c r="BQ371" s="335"/>
      <c r="BR371" s="335"/>
      <c r="BS371" s="335"/>
      <c r="BT371" s="335"/>
      <c r="BU371" s="335"/>
      <c r="BV371" s="335"/>
      <c r="BW371" s="335"/>
      <c r="BX371" s="335"/>
      <c r="BY371" s="335"/>
      <c r="BZ371" s="335"/>
      <c r="CA371" s="335"/>
      <c r="CB371" s="335"/>
      <c r="CC371" s="335"/>
      <c r="CD371" s="335"/>
      <c r="CE371" s="335"/>
      <c r="CF371" s="335"/>
    </row>
    <row r="372" spans="1:84" s="436" customFormat="1" ht="40.5">
      <c r="A372" s="800" t="s">
        <v>21</v>
      </c>
      <c r="B372" s="976"/>
      <c r="C372" s="976"/>
      <c r="D372" s="976"/>
      <c r="E372" s="976"/>
      <c r="F372" s="976"/>
      <c r="G372" s="976"/>
      <c r="H372" s="976"/>
      <c r="I372" s="1009"/>
      <c r="J372" s="801">
        <v>1858829.98</v>
      </c>
      <c r="K372" s="802">
        <v>1899710</v>
      </c>
      <c r="L372" s="802"/>
      <c r="M372" s="803"/>
      <c r="N372" s="806" t="s">
        <v>241</v>
      </c>
      <c r="O372" s="653">
        <v>5196</v>
      </c>
      <c r="P372" s="653">
        <v>365.6</v>
      </c>
      <c r="Q372" s="653">
        <v>1899900</v>
      </c>
      <c r="R372" s="689">
        <v>1899900</v>
      </c>
      <c r="S372" s="653">
        <v>1899900</v>
      </c>
      <c r="T372" s="653">
        <v>1899900</v>
      </c>
      <c r="U372" s="566">
        <v>2800100</v>
      </c>
      <c r="V372" s="566">
        <v>2800100</v>
      </c>
      <c r="W372" s="566">
        <v>0</v>
      </c>
      <c r="X372" s="566">
        <v>0</v>
      </c>
      <c r="Y372" s="566">
        <v>0</v>
      </c>
      <c r="Z372" s="566">
        <v>0</v>
      </c>
      <c r="AA372" s="335"/>
      <c r="AB372" s="335"/>
      <c r="AC372" s="335"/>
      <c r="AD372" s="335"/>
      <c r="AE372" s="335"/>
      <c r="AF372" s="335"/>
      <c r="AG372" s="335"/>
      <c r="AH372" s="335"/>
      <c r="AI372" s="335"/>
      <c r="AJ372" s="335"/>
      <c r="AK372" s="335"/>
      <c r="AL372" s="335"/>
      <c r="AM372" s="335"/>
      <c r="AN372" s="335"/>
      <c r="AO372" s="335"/>
      <c r="AP372" s="335"/>
      <c r="AQ372" s="335"/>
      <c r="AR372" s="335"/>
      <c r="AS372" s="335"/>
      <c r="AT372" s="335"/>
      <c r="AU372" s="335"/>
      <c r="AV372" s="335"/>
      <c r="AW372" s="335"/>
      <c r="AX372" s="335"/>
      <c r="AY372" s="335"/>
      <c r="AZ372" s="335"/>
      <c r="BA372" s="335"/>
      <c r="BB372" s="335"/>
      <c r="BC372" s="335"/>
      <c r="BD372" s="335"/>
      <c r="BE372" s="335"/>
      <c r="BF372" s="335"/>
      <c r="BG372" s="335"/>
      <c r="BH372" s="335"/>
      <c r="BI372" s="335"/>
      <c r="BJ372" s="335"/>
      <c r="BK372" s="335"/>
      <c r="BL372" s="335"/>
      <c r="BM372" s="335"/>
      <c r="BN372" s="335"/>
      <c r="BO372" s="335"/>
      <c r="BP372" s="335"/>
      <c r="BQ372" s="335"/>
      <c r="BR372" s="335"/>
      <c r="BS372" s="335"/>
      <c r="BT372" s="335"/>
      <c r="BU372" s="335"/>
      <c r="BV372" s="335"/>
      <c r="BW372" s="335"/>
      <c r="BX372" s="335"/>
      <c r="BY372" s="335"/>
      <c r="BZ372" s="335"/>
      <c r="CA372" s="335"/>
      <c r="CB372" s="335"/>
      <c r="CC372" s="335"/>
      <c r="CD372" s="335"/>
      <c r="CE372" s="335"/>
      <c r="CF372" s="335"/>
    </row>
    <row r="373" spans="1:84" s="436" customFormat="1" ht="40.5">
      <c r="A373" s="807" t="s">
        <v>22</v>
      </c>
      <c r="B373" s="976"/>
      <c r="C373" s="976"/>
      <c r="D373" s="976"/>
      <c r="E373" s="976"/>
      <c r="F373" s="976"/>
      <c r="G373" s="976"/>
      <c r="H373" s="976"/>
      <c r="I373" s="1009"/>
      <c r="J373" s="801">
        <v>1592422.63</v>
      </c>
      <c r="K373" s="802">
        <v>1625720</v>
      </c>
      <c r="L373" s="802"/>
      <c r="M373" s="803"/>
      <c r="N373" s="688" t="s">
        <v>241</v>
      </c>
      <c r="O373" s="653">
        <v>4490</v>
      </c>
      <c r="P373" s="653">
        <v>363</v>
      </c>
      <c r="Q373" s="653">
        <v>1629950</v>
      </c>
      <c r="R373" s="689">
        <v>1629950</v>
      </c>
      <c r="S373" s="653">
        <v>1629950</v>
      </c>
      <c r="T373" s="653">
        <v>1629950</v>
      </c>
      <c r="U373" s="566">
        <v>1282250</v>
      </c>
      <c r="V373" s="566">
        <v>1282250</v>
      </c>
      <c r="W373" s="566">
        <v>0</v>
      </c>
      <c r="X373" s="566">
        <v>0</v>
      </c>
      <c r="Y373" s="566">
        <v>0</v>
      </c>
      <c r="Z373" s="566">
        <v>0</v>
      </c>
      <c r="AA373" s="335"/>
      <c r="AB373" s="335"/>
      <c r="AC373" s="335"/>
      <c r="AD373" s="335"/>
      <c r="AE373" s="335"/>
      <c r="AF373" s="335"/>
      <c r="AG373" s="335"/>
      <c r="AH373" s="335"/>
      <c r="AI373" s="335"/>
      <c r="AJ373" s="335"/>
      <c r="AK373" s="335"/>
      <c r="AL373" s="335"/>
      <c r="AM373" s="335"/>
      <c r="AN373" s="335"/>
      <c r="AO373" s="335"/>
      <c r="AP373" s="335"/>
      <c r="AQ373" s="335"/>
      <c r="AR373" s="335"/>
      <c r="AS373" s="335"/>
      <c r="AT373" s="335"/>
      <c r="AU373" s="335"/>
      <c r="AV373" s="335"/>
      <c r="AW373" s="335"/>
      <c r="AX373" s="335"/>
      <c r="AY373" s="335"/>
      <c r="AZ373" s="335"/>
      <c r="BA373" s="335"/>
      <c r="BB373" s="335"/>
      <c r="BC373" s="335"/>
      <c r="BD373" s="335"/>
      <c r="BE373" s="335"/>
      <c r="BF373" s="335"/>
      <c r="BG373" s="335"/>
      <c r="BH373" s="335"/>
      <c r="BI373" s="335"/>
      <c r="BJ373" s="335"/>
      <c r="BK373" s="335"/>
      <c r="BL373" s="335"/>
      <c r="BM373" s="335"/>
      <c r="BN373" s="335"/>
      <c r="BO373" s="335"/>
      <c r="BP373" s="335"/>
      <c r="BQ373" s="335"/>
      <c r="BR373" s="335"/>
      <c r="BS373" s="335"/>
      <c r="BT373" s="335"/>
      <c r="BU373" s="335"/>
      <c r="BV373" s="335"/>
      <c r="BW373" s="335"/>
      <c r="BX373" s="335"/>
      <c r="BY373" s="335"/>
      <c r="BZ373" s="335"/>
      <c r="CA373" s="335"/>
      <c r="CB373" s="335"/>
      <c r="CC373" s="335"/>
      <c r="CD373" s="335"/>
      <c r="CE373" s="335"/>
      <c r="CF373" s="335"/>
    </row>
    <row r="374" spans="1:84" s="436" customFormat="1" ht="40.5">
      <c r="A374" s="800" t="s">
        <v>23</v>
      </c>
      <c r="B374" s="976"/>
      <c r="C374" s="976"/>
      <c r="D374" s="976"/>
      <c r="E374" s="976"/>
      <c r="F374" s="976"/>
      <c r="G374" s="976"/>
      <c r="H374" s="976"/>
      <c r="I374" s="1009"/>
      <c r="J374" s="801">
        <v>1652464.32</v>
      </c>
      <c r="K374" s="499">
        <v>1791930</v>
      </c>
      <c r="L374" s="497"/>
      <c r="M374" s="696"/>
      <c r="N374" s="806" t="s">
        <v>241</v>
      </c>
      <c r="O374" s="653">
        <v>6000</v>
      </c>
      <c r="P374" s="653">
        <v>359.9</v>
      </c>
      <c r="Q374" s="653">
        <v>2159500</v>
      </c>
      <c r="R374" s="653">
        <v>2159500</v>
      </c>
      <c r="S374" s="653">
        <v>2159500</v>
      </c>
      <c r="T374" s="653">
        <v>2159500</v>
      </c>
      <c r="U374" s="566">
        <v>1670325</v>
      </c>
      <c r="V374" s="566">
        <v>1670325</v>
      </c>
      <c r="W374" s="566">
        <v>0</v>
      </c>
      <c r="X374" s="566">
        <v>0</v>
      </c>
      <c r="Y374" s="566">
        <v>0</v>
      </c>
      <c r="Z374" s="566">
        <v>0</v>
      </c>
      <c r="AA374" s="335"/>
      <c r="AB374" s="335"/>
      <c r="AC374" s="335"/>
      <c r="AD374" s="335"/>
      <c r="AE374" s="335"/>
      <c r="AF374" s="335"/>
      <c r="AG374" s="335"/>
      <c r="AH374" s="335"/>
      <c r="AI374" s="335"/>
      <c r="AJ374" s="335"/>
      <c r="AK374" s="335"/>
      <c r="AL374" s="335"/>
      <c r="AM374" s="335"/>
      <c r="AN374" s="335"/>
      <c r="AO374" s="335"/>
      <c r="AP374" s="335"/>
      <c r="AQ374" s="335"/>
      <c r="AR374" s="335"/>
      <c r="AS374" s="335"/>
      <c r="AT374" s="335"/>
      <c r="AU374" s="335"/>
      <c r="AV374" s="335"/>
      <c r="AW374" s="335"/>
      <c r="AX374" s="335"/>
      <c r="AY374" s="335"/>
      <c r="AZ374" s="335"/>
      <c r="BA374" s="335"/>
      <c r="BB374" s="335"/>
      <c r="BC374" s="335"/>
      <c r="BD374" s="335"/>
      <c r="BE374" s="335"/>
      <c r="BF374" s="335"/>
      <c r="BG374" s="335"/>
      <c r="BH374" s="335"/>
      <c r="BI374" s="335"/>
      <c r="BJ374" s="335"/>
      <c r="BK374" s="335"/>
      <c r="BL374" s="335"/>
      <c r="BM374" s="335"/>
      <c r="BN374" s="335"/>
      <c r="BO374" s="335"/>
      <c r="BP374" s="335"/>
      <c r="BQ374" s="335"/>
      <c r="BR374" s="335"/>
      <c r="BS374" s="335"/>
      <c r="BT374" s="335"/>
      <c r="BU374" s="335"/>
      <c r="BV374" s="335"/>
      <c r="BW374" s="335"/>
      <c r="BX374" s="335"/>
      <c r="BY374" s="335"/>
      <c r="BZ374" s="335"/>
      <c r="CA374" s="335"/>
      <c r="CB374" s="335"/>
      <c r="CC374" s="335"/>
      <c r="CD374" s="335"/>
      <c r="CE374" s="335"/>
      <c r="CF374" s="335"/>
    </row>
    <row r="375" spans="1:84" s="436" customFormat="1" ht="40.5">
      <c r="A375" s="805" t="s">
        <v>39</v>
      </c>
      <c r="B375" s="976"/>
      <c r="C375" s="976"/>
      <c r="D375" s="976"/>
      <c r="E375" s="976"/>
      <c r="F375" s="976"/>
      <c r="G375" s="976"/>
      <c r="H375" s="976"/>
      <c r="I375" s="1009"/>
      <c r="J375" s="808">
        <v>2801388.39</v>
      </c>
      <c r="K375" s="499">
        <v>3167580</v>
      </c>
      <c r="L375" s="497"/>
      <c r="M375" s="809"/>
      <c r="N375" s="806" t="s">
        <v>241</v>
      </c>
      <c r="O375" s="653">
        <v>8497</v>
      </c>
      <c r="P375" s="653">
        <v>372.8</v>
      </c>
      <c r="Q375" s="653">
        <v>3167400</v>
      </c>
      <c r="R375" s="653">
        <v>3167400</v>
      </c>
      <c r="S375" s="653">
        <v>3167400</v>
      </c>
      <c r="T375" s="653">
        <v>3167400</v>
      </c>
      <c r="U375" s="566">
        <v>2505810</v>
      </c>
      <c r="V375" s="566">
        <v>2505810</v>
      </c>
      <c r="W375" s="566">
        <v>0</v>
      </c>
      <c r="X375" s="566">
        <v>0</v>
      </c>
      <c r="Y375" s="566">
        <v>0</v>
      </c>
      <c r="Z375" s="566">
        <v>0</v>
      </c>
      <c r="AA375" s="335"/>
      <c r="AB375" s="335"/>
      <c r="AC375" s="335"/>
      <c r="AD375" s="335"/>
      <c r="AE375" s="335"/>
      <c r="AF375" s="335"/>
      <c r="AG375" s="335"/>
      <c r="AH375" s="335"/>
      <c r="AI375" s="335"/>
      <c r="AJ375" s="335"/>
      <c r="AK375" s="335"/>
      <c r="AL375" s="335"/>
      <c r="AM375" s="335"/>
      <c r="AN375" s="335"/>
      <c r="AO375" s="335"/>
      <c r="AP375" s="335"/>
      <c r="AQ375" s="335"/>
      <c r="AR375" s="335"/>
      <c r="AS375" s="335"/>
      <c r="AT375" s="335"/>
      <c r="AU375" s="335"/>
      <c r="AV375" s="335"/>
      <c r="AW375" s="335"/>
      <c r="AX375" s="335"/>
      <c r="AY375" s="335"/>
      <c r="AZ375" s="335"/>
      <c r="BA375" s="335"/>
      <c r="BB375" s="335"/>
      <c r="BC375" s="335"/>
      <c r="BD375" s="335"/>
      <c r="BE375" s="335"/>
      <c r="BF375" s="335"/>
      <c r="BG375" s="335"/>
      <c r="BH375" s="335"/>
      <c r="BI375" s="335"/>
      <c r="BJ375" s="335"/>
      <c r="BK375" s="335"/>
      <c r="BL375" s="335"/>
      <c r="BM375" s="335"/>
      <c r="BN375" s="335"/>
      <c r="BO375" s="335"/>
      <c r="BP375" s="335"/>
      <c r="BQ375" s="335"/>
      <c r="BR375" s="335"/>
      <c r="BS375" s="335"/>
      <c r="BT375" s="335"/>
      <c r="BU375" s="335"/>
      <c r="BV375" s="335"/>
      <c r="BW375" s="335"/>
      <c r="BX375" s="335"/>
      <c r="BY375" s="335"/>
      <c r="BZ375" s="335"/>
      <c r="CA375" s="335"/>
      <c r="CB375" s="335"/>
      <c r="CC375" s="335"/>
      <c r="CD375" s="335"/>
      <c r="CE375" s="335"/>
      <c r="CF375" s="335"/>
    </row>
    <row r="376" spans="1:84" s="436" customFormat="1" ht="40.5">
      <c r="A376" s="805" t="s">
        <v>48</v>
      </c>
      <c r="B376" s="976"/>
      <c r="C376" s="976"/>
      <c r="D376" s="976"/>
      <c r="E376" s="976"/>
      <c r="F376" s="976"/>
      <c r="G376" s="976"/>
      <c r="H376" s="976"/>
      <c r="I376" s="1009"/>
      <c r="J376" s="801">
        <v>753935.79</v>
      </c>
      <c r="K376" s="802">
        <v>752265</v>
      </c>
      <c r="L376" s="802"/>
      <c r="M376" s="703"/>
      <c r="N376" s="688" t="s">
        <v>241</v>
      </c>
      <c r="O376" s="653">
        <v>1816</v>
      </c>
      <c r="P376" s="653">
        <v>414.2428</v>
      </c>
      <c r="Q376" s="653">
        <f>ROUND(P376*O376,0)</f>
        <v>752265</v>
      </c>
      <c r="R376" s="689">
        <v>752265</v>
      </c>
      <c r="S376" s="653">
        <v>752265</v>
      </c>
      <c r="T376" s="653">
        <v>752265</v>
      </c>
      <c r="U376" s="566">
        <v>802350</v>
      </c>
      <c r="V376" s="566">
        <v>802350</v>
      </c>
      <c r="W376" s="566">
        <v>0</v>
      </c>
      <c r="X376" s="566">
        <v>0</v>
      </c>
      <c r="Y376" s="566">
        <v>0</v>
      </c>
      <c r="Z376" s="566">
        <v>0</v>
      </c>
      <c r="AA376" s="335"/>
      <c r="AB376" s="335"/>
      <c r="AC376" s="335"/>
      <c r="AD376" s="335"/>
      <c r="AE376" s="335"/>
      <c r="AF376" s="335"/>
      <c r="AG376" s="335"/>
      <c r="AH376" s="335"/>
      <c r="AI376" s="335"/>
      <c r="AJ376" s="335"/>
      <c r="AK376" s="335"/>
      <c r="AL376" s="335"/>
      <c r="AM376" s="335"/>
      <c r="AN376" s="335"/>
      <c r="AO376" s="335"/>
      <c r="AP376" s="335"/>
      <c r="AQ376" s="335"/>
      <c r="AR376" s="335"/>
      <c r="AS376" s="335"/>
      <c r="AT376" s="335"/>
      <c r="AU376" s="335"/>
      <c r="AV376" s="335"/>
      <c r="AW376" s="335"/>
      <c r="AX376" s="335"/>
      <c r="AY376" s="335"/>
      <c r="AZ376" s="335"/>
      <c r="BA376" s="335"/>
      <c r="BB376" s="335"/>
      <c r="BC376" s="335"/>
      <c r="BD376" s="335"/>
      <c r="BE376" s="335"/>
      <c r="BF376" s="335"/>
      <c r="BG376" s="335"/>
      <c r="BH376" s="335"/>
      <c r="BI376" s="335"/>
      <c r="BJ376" s="335"/>
      <c r="BK376" s="335"/>
      <c r="BL376" s="335"/>
      <c r="BM376" s="335"/>
      <c r="BN376" s="335"/>
      <c r="BO376" s="335"/>
      <c r="BP376" s="335"/>
      <c r="BQ376" s="335"/>
      <c r="BR376" s="335"/>
      <c r="BS376" s="335"/>
      <c r="BT376" s="335"/>
      <c r="BU376" s="335"/>
      <c r="BV376" s="335"/>
      <c r="BW376" s="335"/>
      <c r="BX376" s="335"/>
      <c r="BY376" s="335"/>
      <c r="BZ376" s="335"/>
      <c r="CA376" s="335"/>
      <c r="CB376" s="335"/>
      <c r="CC376" s="335"/>
      <c r="CD376" s="335"/>
      <c r="CE376" s="335"/>
      <c r="CF376" s="335"/>
    </row>
    <row r="377" spans="1:84" s="436" customFormat="1" ht="40.5">
      <c r="A377" s="800" t="s">
        <v>25</v>
      </c>
      <c r="B377" s="976"/>
      <c r="C377" s="976"/>
      <c r="D377" s="976"/>
      <c r="E377" s="976"/>
      <c r="F377" s="976"/>
      <c r="G377" s="976"/>
      <c r="H377" s="976"/>
      <c r="I377" s="1009"/>
      <c r="J377" s="801">
        <v>1110872.95</v>
      </c>
      <c r="K377" s="802">
        <v>1116625</v>
      </c>
      <c r="L377" s="802"/>
      <c r="M377" s="803"/>
      <c r="N377" s="806" t="s">
        <v>241</v>
      </c>
      <c r="O377" s="653">
        <v>3078</v>
      </c>
      <c r="P377" s="653">
        <v>377.8835</v>
      </c>
      <c r="Q377" s="653">
        <f>O377*P377</f>
        <v>1163125.4130000002</v>
      </c>
      <c r="R377" s="689">
        <v>1163125</v>
      </c>
      <c r="S377" s="653">
        <v>1163125</v>
      </c>
      <c r="T377" s="653">
        <v>1163125</v>
      </c>
      <c r="U377" s="566">
        <v>1054000</v>
      </c>
      <c r="V377" s="566">
        <v>1054000</v>
      </c>
      <c r="W377" s="566">
        <v>0</v>
      </c>
      <c r="X377" s="566">
        <v>0</v>
      </c>
      <c r="Y377" s="566">
        <v>0</v>
      </c>
      <c r="Z377" s="566">
        <v>0</v>
      </c>
      <c r="AA377" s="335"/>
      <c r="AB377" s="335"/>
      <c r="AC377" s="335"/>
      <c r="AD377" s="335"/>
      <c r="AE377" s="335"/>
      <c r="AF377" s="335"/>
      <c r="AG377" s="335"/>
      <c r="AH377" s="335"/>
      <c r="AI377" s="335"/>
      <c r="AJ377" s="335"/>
      <c r="AK377" s="335"/>
      <c r="AL377" s="335"/>
      <c r="AM377" s="335"/>
      <c r="AN377" s="335"/>
      <c r="AO377" s="335"/>
      <c r="AP377" s="335"/>
      <c r="AQ377" s="335"/>
      <c r="AR377" s="335"/>
      <c r="AS377" s="335"/>
      <c r="AT377" s="335"/>
      <c r="AU377" s="335"/>
      <c r="AV377" s="335"/>
      <c r="AW377" s="335"/>
      <c r="AX377" s="335"/>
      <c r="AY377" s="335"/>
      <c r="AZ377" s="335"/>
      <c r="BA377" s="335"/>
      <c r="BB377" s="335"/>
      <c r="BC377" s="335"/>
      <c r="BD377" s="335"/>
      <c r="BE377" s="335"/>
      <c r="BF377" s="335"/>
      <c r="BG377" s="335"/>
      <c r="BH377" s="335"/>
      <c r="BI377" s="335"/>
      <c r="BJ377" s="335"/>
      <c r="BK377" s="335"/>
      <c r="BL377" s="335"/>
      <c r="BM377" s="335"/>
      <c r="BN377" s="335"/>
      <c r="BO377" s="335"/>
      <c r="BP377" s="335"/>
      <c r="BQ377" s="335"/>
      <c r="BR377" s="335"/>
      <c r="BS377" s="335"/>
      <c r="BT377" s="335"/>
      <c r="BU377" s="335"/>
      <c r="BV377" s="335"/>
      <c r="BW377" s="335"/>
      <c r="BX377" s="335"/>
      <c r="BY377" s="335"/>
      <c r="BZ377" s="335"/>
      <c r="CA377" s="335"/>
      <c r="CB377" s="335"/>
      <c r="CC377" s="335"/>
      <c r="CD377" s="335"/>
      <c r="CE377" s="335"/>
      <c r="CF377" s="335"/>
    </row>
    <row r="378" spans="1:84" s="436" customFormat="1" ht="40.5">
      <c r="A378" s="800" t="s">
        <v>26</v>
      </c>
      <c r="B378" s="976"/>
      <c r="C378" s="976"/>
      <c r="D378" s="976"/>
      <c r="E378" s="976"/>
      <c r="F378" s="976"/>
      <c r="G378" s="976"/>
      <c r="H378" s="976"/>
      <c r="I378" s="1009"/>
      <c r="J378" s="801">
        <v>855084.53</v>
      </c>
      <c r="K378" s="802">
        <v>857280</v>
      </c>
      <c r="L378" s="802"/>
      <c r="M378" s="696"/>
      <c r="N378" s="806" t="s">
        <v>241</v>
      </c>
      <c r="O378" s="653">
        <v>2366</v>
      </c>
      <c r="P378" s="653">
        <v>361.4</v>
      </c>
      <c r="Q378" s="653">
        <v>855065</v>
      </c>
      <c r="R378" s="689">
        <v>855065</v>
      </c>
      <c r="S378" s="653">
        <v>855065</v>
      </c>
      <c r="T378" s="653">
        <v>855065</v>
      </c>
      <c r="U378" s="566">
        <v>747850</v>
      </c>
      <c r="V378" s="566">
        <v>747850</v>
      </c>
      <c r="W378" s="566">
        <v>0</v>
      </c>
      <c r="X378" s="566">
        <v>0</v>
      </c>
      <c r="Y378" s="566">
        <v>0</v>
      </c>
      <c r="Z378" s="566">
        <v>0</v>
      </c>
      <c r="AA378" s="335"/>
      <c r="AB378" s="335"/>
      <c r="AC378" s="335"/>
      <c r="AD378" s="335"/>
      <c r="AE378" s="335"/>
      <c r="AF378" s="335"/>
      <c r="AG378" s="335"/>
      <c r="AH378" s="335"/>
      <c r="AI378" s="335"/>
      <c r="AJ378" s="335"/>
      <c r="AK378" s="335"/>
      <c r="AL378" s="335"/>
      <c r="AM378" s="335"/>
      <c r="AN378" s="335"/>
      <c r="AO378" s="335"/>
      <c r="AP378" s="335"/>
      <c r="AQ378" s="335"/>
      <c r="AR378" s="335"/>
      <c r="AS378" s="335"/>
      <c r="AT378" s="335"/>
      <c r="AU378" s="335"/>
      <c r="AV378" s="335"/>
      <c r="AW378" s="335"/>
      <c r="AX378" s="335"/>
      <c r="AY378" s="335"/>
      <c r="AZ378" s="335"/>
      <c r="BA378" s="335"/>
      <c r="BB378" s="335"/>
      <c r="BC378" s="335"/>
      <c r="BD378" s="335"/>
      <c r="BE378" s="335"/>
      <c r="BF378" s="335"/>
      <c r="BG378" s="335"/>
      <c r="BH378" s="335"/>
      <c r="BI378" s="335"/>
      <c r="BJ378" s="335"/>
      <c r="BK378" s="335"/>
      <c r="BL378" s="335"/>
      <c r="BM378" s="335"/>
      <c r="BN378" s="335"/>
      <c r="BO378" s="335"/>
      <c r="BP378" s="335"/>
      <c r="BQ378" s="335"/>
      <c r="BR378" s="335"/>
      <c r="BS378" s="335"/>
      <c r="BT378" s="335"/>
      <c r="BU378" s="335"/>
      <c r="BV378" s="335"/>
      <c r="BW378" s="335"/>
      <c r="BX378" s="335"/>
      <c r="BY378" s="335"/>
      <c r="BZ378" s="335"/>
      <c r="CA378" s="335"/>
      <c r="CB378" s="335"/>
      <c r="CC378" s="335"/>
      <c r="CD378" s="335"/>
      <c r="CE378" s="335"/>
      <c r="CF378" s="335"/>
    </row>
    <row r="379" spans="1:84" s="436" customFormat="1" ht="45.75" customHeight="1">
      <c r="A379" s="805" t="s">
        <v>53</v>
      </c>
      <c r="B379" s="976"/>
      <c r="C379" s="976"/>
      <c r="D379" s="976"/>
      <c r="E379" s="976"/>
      <c r="F379" s="976"/>
      <c r="G379" s="976"/>
      <c r="H379" s="976"/>
      <c r="I379" s="1009"/>
      <c r="J379" s="801">
        <v>812838</v>
      </c>
      <c r="K379" s="802">
        <v>601020</v>
      </c>
      <c r="L379" s="802"/>
      <c r="M379" s="810"/>
      <c r="N379" s="806" t="s">
        <v>241</v>
      </c>
      <c r="O379" s="653">
        <v>1634</v>
      </c>
      <c r="P379" s="653">
        <v>368.111995</v>
      </c>
      <c r="Q379" s="653">
        <f>O379*P379</f>
        <v>601494.99983</v>
      </c>
      <c r="R379" s="653">
        <v>601495</v>
      </c>
      <c r="S379" s="653">
        <v>601495</v>
      </c>
      <c r="T379" s="653">
        <v>601495</v>
      </c>
      <c r="U379" s="566">
        <v>606175</v>
      </c>
      <c r="V379" s="566">
        <v>606175</v>
      </c>
      <c r="W379" s="566">
        <v>0</v>
      </c>
      <c r="X379" s="566">
        <v>0</v>
      </c>
      <c r="Y379" s="566">
        <v>0</v>
      </c>
      <c r="Z379" s="566">
        <v>0</v>
      </c>
      <c r="AA379" s="335"/>
      <c r="AB379" s="335"/>
      <c r="AC379" s="335"/>
      <c r="AD379" s="335"/>
      <c r="AE379" s="335"/>
      <c r="AF379" s="335"/>
      <c r="AG379" s="335"/>
      <c r="AH379" s="335"/>
      <c r="AI379" s="335"/>
      <c r="AJ379" s="335"/>
      <c r="AK379" s="335"/>
      <c r="AL379" s="335"/>
      <c r="AM379" s="335"/>
      <c r="AN379" s="335"/>
      <c r="AO379" s="335"/>
      <c r="AP379" s="335"/>
      <c r="AQ379" s="335"/>
      <c r="AR379" s="335"/>
      <c r="AS379" s="335"/>
      <c r="AT379" s="335"/>
      <c r="AU379" s="335"/>
      <c r="AV379" s="335"/>
      <c r="AW379" s="335"/>
      <c r="AX379" s="335"/>
      <c r="AY379" s="335"/>
      <c r="AZ379" s="335"/>
      <c r="BA379" s="335"/>
      <c r="BB379" s="335"/>
      <c r="BC379" s="335"/>
      <c r="BD379" s="335"/>
      <c r="BE379" s="335"/>
      <c r="BF379" s="335"/>
      <c r="BG379" s="335"/>
      <c r="BH379" s="335"/>
      <c r="BI379" s="335"/>
      <c r="BJ379" s="335"/>
      <c r="BK379" s="335"/>
      <c r="BL379" s="335"/>
      <c r="BM379" s="335"/>
      <c r="BN379" s="335"/>
      <c r="BO379" s="335"/>
      <c r="BP379" s="335"/>
      <c r="BQ379" s="335"/>
      <c r="BR379" s="335"/>
      <c r="BS379" s="335"/>
      <c r="BT379" s="335"/>
      <c r="BU379" s="335"/>
      <c r="BV379" s="335"/>
      <c r="BW379" s="335"/>
      <c r="BX379" s="335"/>
      <c r="BY379" s="335"/>
      <c r="BZ379" s="335"/>
      <c r="CA379" s="335"/>
      <c r="CB379" s="335"/>
      <c r="CC379" s="335"/>
      <c r="CD379" s="335"/>
      <c r="CE379" s="335"/>
      <c r="CF379" s="335"/>
    </row>
    <row r="380" spans="1:84" s="436" customFormat="1" ht="45">
      <c r="A380" s="800" t="s">
        <v>28</v>
      </c>
      <c r="B380" s="976"/>
      <c r="C380" s="976"/>
      <c r="D380" s="976"/>
      <c r="E380" s="976"/>
      <c r="F380" s="976"/>
      <c r="G380" s="976"/>
      <c r="H380" s="976"/>
      <c r="I380" s="1009"/>
      <c r="J380" s="801">
        <v>1081568</v>
      </c>
      <c r="K380" s="802">
        <v>688355.415</v>
      </c>
      <c r="L380" s="802"/>
      <c r="M380" s="811"/>
      <c r="N380" s="688" t="s">
        <v>240</v>
      </c>
      <c r="O380" s="653">
        <v>1825</v>
      </c>
      <c r="P380" s="653">
        <v>364.8</v>
      </c>
      <c r="Q380" s="653">
        <v>665775</v>
      </c>
      <c r="R380" s="653">
        <v>665775</v>
      </c>
      <c r="S380" s="653">
        <v>665775</v>
      </c>
      <c r="T380" s="653">
        <v>665775</v>
      </c>
      <c r="U380" s="566">
        <v>488349</v>
      </c>
      <c r="V380" s="566">
        <v>488349</v>
      </c>
      <c r="W380" s="566">
        <v>0</v>
      </c>
      <c r="X380" s="566">
        <v>0</v>
      </c>
      <c r="Y380" s="566">
        <v>0</v>
      </c>
      <c r="Z380" s="566">
        <v>0</v>
      </c>
      <c r="AA380" s="335"/>
      <c r="AB380" s="335"/>
      <c r="AC380" s="335"/>
      <c r="AD380" s="335"/>
      <c r="AE380" s="335"/>
      <c r="AF380" s="335"/>
      <c r="AG380" s="335"/>
      <c r="AH380" s="335"/>
      <c r="AI380" s="335"/>
      <c r="AJ380" s="335"/>
      <c r="AK380" s="335"/>
      <c r="AL380" s="335"/>
      <c r="AM380" s="335"/>
      <c r="AN380" s="335"/>
      <c r="AO380" s="335"/>
      <c r="AP380" s="335"/>
      <c r="AQ380" s="335"/>
      <c r="AR380" s="335"/>
      <c r="AS380" s="335"/>
      <c r="AT380" s="335"/>
      <c r="AU380" s="335"/>
      <c r="AV380" s="335"/>
      <c r="AW380" s="335"/>
      <c r="AX380" s="335"/>
      <c r="AY380" s="335"/>
      <c r="AZ380" s="335"/>
      <c r="BA380" s="335"/>
      <c r="BB380" s="335"/>
      <c r="BC380" s="335"/>
      <c r="BD380" s="335"/>
      <c r="BE380" s="335"/>
      <c r="BF380" s="335"/>
      <c r="BG380" s="335"/>
      <c r="BH380" s="335"/>
      <c r="BI380" s="335"/>
      <c r="BJ380" s="335"/>
      <c r="BK380" s="335"/>
      <c r="BL380" s="335"/>
      <c r="BM380" s="335"/>
      <c r="BN380" s="335"/>
      <c r="BO380" s="335"/>
      <c r="BP380" s="335"/>
      <c r="BQ380" s="335"/>
      <c r="BR380" s="335"/>
      <c r="BS380" s="335"/>
      <c r="BT380" s="335"/>
      <c r="BU380" s="335"/>
      <c r="BV380" s="335"/>
      <c r="BW380" s="335"/>
      <c r="BX380" s="335"/>
      <c r="BY380" s="335"/>
      <c r="BZ380" s="335"/>
      <c r="CA380" s="335"/>
      <c r="CB380" s="335"/>
      <c r="CC380" s="335"/>
      <c r="CD380" s="335"/>
      <c r="CE380" s="335"/>
      <c r="CF380" s="335"/>
    </row>
    <row r="381" spans="1:84" s="436" customFormat="1" ht="40.5">
      <c r="A381" s="800" t="s">
        <v>54</v>
      </c>
      <c r="B381" s="976"/>
      <c r="C381" s="976"/>
      <c r="D381" s="976"/>
      <c r="E381" s="976"/>
      <c r="F381" s="976"/>
      <c r="G381" s="976"/>
      <c r="H381" s="976"/>
      <c r="I381" s="1009"/>
      <c r="J381" s="801">
        <v>365397.6</v>
      </c>
      <c r="K381" s="802">
        <v>448920</v>
      </c>
      <c r="L381" s="802"/>
      <c r="M381" s="703"/>
      <c r="N381" s="688" t="s">
        <v>241</v>
      </c>
      <c r="O381" s="653">
        <v>1152</v>
      </c>
      <c r="P381" s="653">
        <v>389.7</v>
      </c>
      <c r="Q381" s="653">
        <v>448920</v>
      </c>
      <c r="R381" s="689">
        <v>448920</v>
      </c>
      <c r="S381" s="653">
        <v>448920</v>
      </c>
      <c r="T381" s="653">
        <v>448920</v>
      </c>
      <c r="U381" s="566">
        <v>396795</v>
      </c>
      <c r="V381" s="566">
        <v>396795</v>
      </c>
      <c r="W381" s="566">
        <v>0</v>
      </c>
      <c r="X381" s="566">
        <v>0</v>
      </c>
      <c r="Y381" s="566">
        <v>0</v>
      </c>
      <c r="Z381" s="566">
        <v>0</v>
      </c>
      <c r="AA381" s="335"/>
      <c r="AB381" s="335"/>
      <c r="AC381" s="335"/>
      <c r="AD381" s="335"/>
      <c r="AE381" s="335"/>
      <c r="AF381" s="335"/>
      <c r="AG381" s="335"/>
      <c r="AH381" s="335"/>
      <c r="AI381" s="335"/>
      <c r="AJ381" s="335"/>
      <c r="AK381" s="335"/>
      <c r="AL381" s="335"/>
      <c r="AM381" s="335"/>
      <c r="AN381" s="335"/>
      <c r="AO381" s="335"/>
      <c r="AP381" s="335"/>
      <c r="AQ381" s="335"/>
      <c r="AR381" s="335"/>
      <c r="AS381" s="335"/>
      <c r="AT381" s="335"/>
      <c r="AU381" s="335"/>
      <c r="AV381" s="335"/>
      <c r="AW381" s="335"/>
      <c r="AX381" s="335"/>
      <c r="AY381" s="335"/>
      <c r="AZ381" s="335"/>
      <c r="BA381" s="335"/>
      <c r="BB381" s="335"/>
      <c r="BC381" s="335"/>
      <c r="BD381" s="335"/>
      <c r="BE381" s="335"/>
      <c r="BF381" s="335"/>
      <c r="BG381" s="335"/>
      <c r="BH381" s="335"/>
      <c r="BI381" s="335"/>
      <c r="BJ381" s="335"/>
      <c r="BK381" s="335"/>
      <c r="BL381" s="335"/>
      <c r="BM381" s="335"/>
      <c r="BN381" s="335"/>
      <c r="BO381" s="335"/>
      <c r="BP381" s="335"/>
      <c r="BQ381" s="335"/>
      <c r="BR381" s="335"/>
      <c r="BS381" s="335"/>
      <c r="BT381" s="335"/>
      <c r="BU381" s="335"/>
      <c r="BV381" s="335"/>
      <c r="BW381" s="335"/>
      <c r="BX381" s="335"/>
      <c r="BY381" s="335"/>
      <c r="BZ381" s="335"/>
      <c r="CA381" s="335"/>
      <c r="CB381" s="335"/>
      <c r="CC381" s="335"/>
      <c r="CD381" s="335"/>
      <c r="CE381" s="335"/>
      <c r="CF381" s="335"/>
    </row>
    <row r="382" spans="1:84" s="436" customFormat="1" ht="40.5">
      <c r="A382" s="805" t="s">
        <v>30</v>
      </c>
      <c r="B382" s="976"/>
      <c r="C382" s="976"/>
      <c r="D382" s="976"/>
      <c r="E382" s="976"/>
      <c r="F382" s="976"/>
      <c r="G382" s="976"/>
      <c r="H382" s="976"/>
      <c r="I382" s="1009"/>
      <c r="J382" s="801">
        <v>576957.18</v>
      </c>
      <c r="K382" s="499">
        <v>665640</v>
      </c>
      <c r="L382" s="497"/>
      <c r="M382" s="696"/>
      <c r="N382" s="806" t="s">
        <v>241</v>
      </c>
      <c r="O382" s="653">
        <v>1790</v>
      </c>
      <c r="P382" s="653">
        <v>360.39</v>
      </c>
      <c r="Q382" s="653">
        <v>645100</v>
      </c>
      <c r="R382" s="653">
        <v>645100</v>
      </c>
      <c r="S382" s="653">
        <v>645100</v>
      </c>
      <c r="T382" s="653">
        <v>645100</v>
      </c>
      <c r="U382" s="566">
        <v>452434.16</v>
      </c>
      <c r="V382" s="566">
        <v>452434.16</v>
      </c>
      <c r="W382" s="566">
        <v>0</v>
      </c>
      <c r="X382" s="566">
        <v>0</v>
      </c>
      <c r="Y382" s="566">
        <v>0</v>
      </c>
      <c r="Z382" s="566">
        <v>0</v>
      </c>
      <c r="AA382" s="335"/>
      <c r="AB382" s="335"/>
      <c r="AC382" s="335"/>
      <c r="AD382" s="335"/>
      <c r="AE382" s="335"/>
      <c r="AF382" s="335"/>
      <c r="AG382" s="335"/>
      <c r="AH382" s="335"/>
      <c r="AI382" s="335"/>
      <c r="AJ382" s="335"/>
      <c r="AK382" s="335"/>
      <c r="AL382" s="335"/>
      <c r="AM382" s="335"/>
      <c r="AN382" s="335"/>
      <c r="AO382" s="335"/>
      <c r="AP382" s="335"/>
      <c r="AQ382" s="335"/>
      <c r="AR382" s="335"/>
      <c r="AS382" s="335"/>
      <c r="AT382" s="335"/>
      <c r="AU382" s="335"/>
      <c r="AV382" s="335"/>
      <c r="AW382" s="335"/>
      <c r="AX382" s="335"/>
      <c r="AY382" s="335"/>
      <c r="AZ382" s="335"/>
      <c r="BA382" s="335"/>
      <c r="BB382" s="335"/>
      <c r="BC382" s="335"/>
      <c r="BD382" s="335"/>
      <c r="BE382" s="335"/>
      <c r="BF382" s="335"/>
      <c r="BG382" s="335"/>
      <c r="BH382" s="335"/>
      <c r="BI382" s="335"/>
      <c r="BJ382" s="335"/>
      <c r="BK382" s="335"/>
      <c r="BL382" s="335"/>
      <c r="BM382" s="335"/>
      <c r="BN382" s="335"/>
      <c r="BO382" s="335"/>
      <c r="BP382" s="335"/>
      <c r="BQ382" s="335"/>
      <c r="BR382" s="335"/>
      <c r="BS382" s="335"/>
      <c r="BT382" s="335"/>
      <c r="BU382" s="335"/>
      <c r="BV382" s="335"/>
      <c r="BW382" s="335"/>
      <c r="BX382" s="335"/>
      <c r="BY382" s="335"/>
      <c r="BZ382" s="335"/>
      <c r="CA382" s="335"/>
      <c r="CB382" s="335"/>
      <c r="CC382" s="335"/>
      <c r="CD382" s="335"/>
      <c r="CE382" s="335"/>
      <c r="CF382" s="335"/>
    </row>
    <row r="383" spans="1:84" s="436" customFormat="1" ht="40.5">
      <c r="A383" s="805" t="s">
        <v>31</v>
      </c>
      <c r="B383" s="976"/>
      <c r="C383" s="976"/>
      <c r="D383" s="976"/>
      <c r="E383" s="976"/>
      <c r="F383" s="976"/>
      <c r="G383" s="976"/>
      <c r="H383" s="976"/>
      <c r="I383" s="1009"/>
      <c r="J383" s="801">
        <v>269804.29</v>
      </c>
      <c r="K383" s="499">
        <v>265140</v>
      </c>
      <c r="L383" s="497"/>
      <c r="M383" s="696"/>
      <c r="N383" s="806" t="s">
        <v>241</v>
      </c>
      <c r="O383" s="653">
        <v>740</v>
      </c>
      <c r="P383" s="653">
        <v>365.2</v>
      </c>
      <c r="Q383" s="653">
        <v>270250</v>
      </c>
      <c r="R383" s="653">
        <v>270250</v>
      </c>
      <c r="S383" s="653">
        <v>270250</v>
      </c>
      <c r="T383" s="653">
        <v>270250</v>
      </c>
      <c r="U383" s="566">
        <v>140440</v>
      </c>
      <c r="V383" s="566">
        <v>140440</v>
      </c>
      <c r="W383" s="566">
        <v>0</v>
      </c>
      <c r="X383" s="566">
        <v>0</v>
      </c>
      <c r="Y383" s="566">
        <v>0</v>
      </c>
      <c r="Z383" s="566">
        <v>0</v>
      </c>
      <c r="AA383" s="335"/>
      <c r="AB383" s="335"/>
      <c r="AC383" s="335"/>
      <c r="AD383" s="335"/>
      <c r="AE383" s="335"/>
      <c r="AF383" s="335"/>
      <c r="AG383" s="335"/>
      <c r="AH383" s="335"/>
      <c r="AI383" s="335"/>
      <c r="AJ383" s="335"/>
      <c r="AK383" s="335"/>
      <c r="AL383" s="335"/>
      <c r="AM383" s="335"/>
      <c r="AN383" s="335"/>
      <c r="AO383" s="335"/>
      <c r="AP383" s="335"/>
      <c r="AQ383" s="335"/>
      <c r="AR383" s="335"/>
      <c r="AS383" s="335"/>
      <c r="AT383" s="335"/>
      <c r="AU383" s="335"/>
      <c r="AV383" s="335"/>
      <c r="AW383" s="335"/>
      <c r="AX383" s="335"/>
      <c r="AY383" s="335"/>
      <c r="AZ383" s="335"/>
      <c r="BA383" s="335"/>
      <c r="BB383" s="335"/>
      <c r="BC383" s="335"/>
      <c r="BD383" s="335"/>
      <c r="BE383" s="335"/>
      <c r="BF383" s="335"/>
      <c r="BG383" s="335"/>
      <c r="BH383" s="335"/>
      <c r="BI383" s="335"/>
      <c r="BJ383" s="335"/>
      <c r="BK383" s="335"/>
      <c r="BL383" s="335"/>
      <c r="BM383" s="335"/>
      <c r="BN383" s="335"/>
      <c r="BO383" s="335"/>
      <c r="BP383" s="335"/>
      <c r="BQ383" s="335"/>
      <c r="BR383" s="335"/>
      <c r="BS383" s="335"/>
      <c r="BT383" s="335"/>
      <c r="BU383" s="335"/>
      <c r="BV383" s="335"/>
      <c r="BW383" s="335"/>
      <c r="BX383" s="335"/>
      <c r="BY383" s="335"/>
      <c r="BZ383" s="335"/>
      <c r="CA383" s="335"/>
      <c r="CB383" s="335"/>
      <c r="CC383" s="335"/>
      <c r="CD383" s="335"/>
      <c r="CE383" s="335"/>
      <c r="CF383" s="335"/>
    </row>
    <row r="384" spans="1:84" s="436" customFormat="1" ht="40.5">
      <c r="A384" s="805" t="s">
        <v>55</v>
      </c>
      <c r="B384" s="976"/>
      <c r="C384" s="976"/>
      <c r="D384" s="976"/>
      <c r="E384" s="976"/>
      <c r="F384" s="976"/>
      <c r="G384" s="976"/>
      <c r="H384" s="976"/>
      <c r="I384" s="1009"/>
      <c r="J384" s="801">
        <v>651960</v>
      </c>
      <c r="K384" s="802">
        <v>520400</v>
      </c>
      <c r="L384" s="802"/>
      <c r="M384" s="696"/>
      <c r="N384" s="806" t="s">
        <v>241</v>
      </c>
      <c r="O384" s="653">
        <v>1596</v>
      </c>
      <c r="P384" s="653">
        <v>347.312030075188</v>
      </c>
      <c r="Q384" s="653">
        <v>554310</v>
      </c>
      <c r="R384" s="689">
        <v>554310</v>
      </c>
      <c r="S384" s="689">
        <v>554310</v>
      </c>
      <c r="T384" s="689">
        <v>554310</v>
      </c>
      <c r="U384" s="566">
        <v>386475</v>
      </c>
      <c r="V384" s="566">
        <v>386475</v>
      </c>
      <c r="W384" s="566">
        <v>0</v>
      </c>
      <c r="X384" s="566">
        <v>0</v>
      </c>
      <c r="Y384" s="566">
        <v>0</v>
      </c>
      <c r="Z384" s="566">
        <v>0</v>
      </c>
      <c r="AA384" s="335"/>
      <c r="AB384" s="335"/>
      <c r="AC384" s="335"/>
      <c r="AD384" s="335"/>
      <c r="AE384" s="335"/>
      <c r="AF384" s="335"/>
      <c r="AG384" s="335"/>
      <c r="AH384" s="335"/>
      <c r="AI384" s="335"/>
      <c r="AJ384" s="335"/>
      <c r="AK384" s="335"/>
      <c r="AL384" s="335"/>
      <c r="AM384" s="335"/>
      <c r="AN384" s="335"/>
      <c r="AO384" s="335"/>
      <c r="AP384" s="335"/>
      <c r="AQ384" s="335"/>
      <c r="AR384" s="335"/>
      <c r="AS384" s="335"/>
      <c r="AT384" s="335"/>
      <c r="AU384" s="335"/>
      <c r="AV384" s="335"/>
      <c r="AW384" s="335"/>
      <c r="AX384" s="335"/>
      <c r="AY384" s="335"/>
      <c r="AZ384" s="335"/>
      <c r="BA384" s="335"/>
      <c r="BB384" s="335"/>
      <c r="BC384" s="335"/>
      <c r="BD384" s="335"/>
      <c r="BE384" s="335"/>
      <c r="BF384" s="335"/>
      <c r="BG384" s="335"/>
      <c r="BH384" s="335"/>
      <c r="BI384" s="335"/>
      <c r="BJ384" s="335"/>
      <c r="BK384" s="335"/>
      <c r="BL384" s="335"/>
      <c r="BM384" s="335"/>
      <c r="BN384" s="335"/>
      <c r="BO384" s="335"/>
      <c r="BP384" s="335"/>
      <c r="BQ384" s="335"/>
      <c r="BR384" s="335"/>
      <c r="BS384" s="335"/>
      <c r="BT384" s="335"/>
      <c r="BU384" s="335"/>
      <c r="BV384" s="335"/>
      <c r="BW384" s="335"/>
      <c r="BX384" s="335"/>
      <c r="BY384" s="335"/>
      <c r="BZ384" s="335"/>
      <c r="CA384" s="335"/>
      <c r="CB384" s="335"/>
      <c r="CC384" s="335"/>
      <c r="CD384" s="335"/>
      <c r="CE384" s="335"/>
      <c r="CF384" s="335"/>
    </row>
    <row r="385" spans="1:84" s="436" customFormat="1" ht="43.5" customHeight="1">
      <c r="A385" s="805" t="s">
        <v>33</v>
      </c>
      <c r="B385" s="976"/>
      <c r="C385" s="976"/>
      <c r="D385" s="976"/>
      <c r="E385" s="976"/>
      <c r="F385" s="976"/>
      <c r="G385" s="976"/>
      <c r="H385" s="976"/>
      <c r="I385" s="1009"/>
      <c r="J385" s="801">
        <v>127339</v>
      </c>
      <c r="K385" s="802">
        <v>135750</v>
      </c>
      <c r="L385" s="802"/>
      <c r="M385" s="803"/>
      <c r="N385" s="688" t="s">
        <v>241</v>
      </c>
      <c r="O385" s="653">
        <v>372</v>
      </c>
      <c r="P385" s="653">
        <v>364.9</v>
      </c>
      <c r="Q385" s="653">
        <v>135750</v>
      </c>
      <c r="R385" s="689">
        <v>135750</v>
      </c>
      <c r="S385" s="653">
        <v>135750</v>
      </c>
      <c r="T385" s="653">
        <v>135750</v>
      </c>
      <c r="U385" s="566">
        <v>143190</v>
      </c>
      <c r="V385" s="566">
        <v>143190</v>
      </c>
      <c r="W385" s="566">
        <v>0</v>
      </c>
      <c r="X385" s="566">
        <v>0</v>
      </c>
      <c r="Y385" s="566">
        <v>0</v>
      </c>
      <c r="Z385" s="566">
        <v>0</v>
      </c>
      <c r="AA385" s="335"/>
      <c r="AB385" s="335"/>
      <c r="AC385" s="335"/>
      <c r="AD385" s="335"/>
      <c r="AE385" s="335"/>
      <c r="AF385" s="335"/>
      <c r="AG385" s="335"/>
      <c r="AH385" s="335"/>
      <c r="AI385" s="335"/>
      <c r="AJ385" s="335"/>
      <c r="AK385" s="335"/>
      <c r="AL385" s="335"/>
      <c r="AM385" s="335"/>
      <c r="AN385" s="335"/>
      <c r="AO385" s="335"/>
      <c r="AP385" s="335"/>
      <c r="AQ385" s="335"/>
      <c r="AR385" s="335"/>
      <c r="AS385" s="335"/>
      <c r="AT385" s="335"/>
      <c r="AU385" s="335"/>
      <c r="AV385" s="335"/>
      <c r="AW385" s="335"/>
      <c r="AX385" s="335"/>
      <c r="AY385" s="335"/>
      <c r="AZ385" s="335"/>
      <c r="BA385" s="335"/>
      <c r="BB385" s="335"/>
      <c r="BC385" s="335"/>
      <c r="BD385" s="335"/>
      <c r="BE385" s="335"/>
      <c r="BF385" s="335"/>
      <c r="BG385" s="335"/>
      <c r="BH385" s="335"/>
      <c r="BI385" s="335"/>
      <c r="BJ385" s="335"/>
      <c r="BK385" s="335"/>
      <c r="BL385" s="335"/>
      <c r="BM385" s="335"/>
      <c r="BN385" s="335"/>
      <c r="BO385" s="335"/>
      <c r="BP385" s="335"/>
      <c r="BQ385" s="335"/>
      <c r="BR385" s="335"/>
      <c r="BS385" s="335"/>
      <c r="BT385" s="335"/>
      <c r="BU385" s="335"/>
      <c r="BV385" s="335"/>
      <c r="BW385" s="335"/>
      <c r="BX385" s="335"/>
      <c r="BY385" s="335"/>
      <c r="BZ385" s="335"/>
      <c r="CA385" s="335"/>
      <c r="CB385" s="335"/>
      <c r="CC385" s="335"/>
      <c r="CD385" s="335"/>
      <c r="CE385" s="335"/>
      <c r="CF385" s="335"/>
    </row>
    <row r="386" spans="1:84" s="436" customFormat="1" ht="62.25" customHeight="1">
      <c r="A386" s="800" t="s">
        <v>34</v>
      </c>
      <c r="B386" s="976"/>
      <c r="C386" s="976"/>
      <c r="D386" s="976"/>
      <c r="E386" s="976"/>
      <c r="F386" s="976"/>
      <c r="G386" s="976"/>
      <c r="H386" s="976"/>
      <c r="I386" s="1009"/>
      <c r="J386" s="801">
        <v>266677</v>
      </c>
      <c r="K386" s="802">
        <v>270780</v>
      </c>
      <c r="L386" s="802"/>
      <c r="M386" s="803"/>
      <c r="N386" s="688" t="s">
        <v>240</v>
      </c>
      <c r="O386" s="653">
        <v>756</v>
      </c>
      <c r="P386" s="653">
        <v>366.4</v>
      </c>
      <c r="Q386" s="653">
        <v>274920</v>
      </c>
      <c r="R386" s="689">
        <v>274920</v>
      </c>
      <c r="S386" s="689">
        <v>274920</v>
      </c>
      <c r="T386" s="689">
        <v>274920</v>
      </c>
      <c r="U386" s="566">
        <v>211335.55</v>
      </c>
      <c r="V386" s="566">
        <v>211335.55</v>
      </c>
      <c r="W386" s="566">
        <v>0</v>
      </c>
      <c r="X386" s="566">
        <v>0</v>
      </c>
      <c r="Y386" s="566">
        <v>0</v>
      </c>
      <c r="Z386" s="566">
        <v>0</v>
      </c>
      <c r="AA386" s="335"/>
      <c r="AB386" s="335"/>
      <c r="AC386" s="335"/>
      <c r="AD386" s="335"/>
      <c r="AE386" s="335"/>
      <c r="AF386" s="335"/>
      <c r="AG386" s="335"/>
      <c r="AH386" s="335"/>
      <c r="AI386" s="335"/>
      <c r="AJ386" s="335"/>
      <c r="AK386" s="335"/>
      <c r="AL386" s="335"/>
      <c r="AM386" s="335"/>
      <c r="AN386" s="335"/>
      <c r="AO386" s="335"/>
      <c r="AP386" s="335"/>
      <c r="AQ386" s="335"/>
      <c r="AR386" s="335"/>
      <c r="AS386" s="335"/>
      <c r="AT386" s="335"/>
      <c r="AU386" s="335"/>
      <c r="AV386" s="335"/>
      <c r="AW386" s="335"/>
      <c r="AX386" s="335"/>
      <c r="AY386" s="335"/>
      <c r="AZ386" s="335"/>
      <c r="BA386" s="335"/>
      <c r="BB386" s="335"/>
      <c r="BC386" s="335"/>
      <c r="BD386" s="335"/>
      <c r="BE386" s="335"/>
      <c r="BF386" s="335"/>
      <c r="BG386" s="335"/>
      <c r="BH386" s="335"/>
      <c r="BI386" s="335"/>
      <c r="BJ386" s="335"/>
      <c r="BK386" s="335"/>
      <c r="BL386" s="335"/>
      <c r="BM386" s="335"/>
      <c r="BN386" s="335"/>
      <c r="BO386" s="335"/>
      <c r="BP386" s="335"/>
      <c r="BQ386" s="335"/>
      <c r="BR386" s="335"/>
      <c r="BS386" s="335"/>
      <c r="BT386" s="335"/>
      <c r="BU386" s="335"/>
      <c r="BV386" s="335"/>
      <c r="BW386" s="335"/>
      <c r="BX386" s="335"/>
      <c r="BY386" s="335"/>
      <c r="BZ386" s="335"/>
      <c r="CA386" s="335"/>
      <c r="CB386" s="335"/>
      <c r="CC386" s="335"/>
      <c r="CD386" s="335"/>
      <c r="CE386" s="335"/>
      <c r="CF386" s="335"/>
    </row>
    <row r="387" spans="1:84" s="436" customFormat="1" ht="53.25" customHeight="1">
      <c r="A387" s="812" t="s">
        <v>35</v>
      </c>
      <c r="B387" s="976"/>
      <c r="C387" s="976"/>
      <c r="D387" s="976"/>
      <c r="E387" s="976"/>
      <c r="F387" s="976"/>
      <c r="G387" s="976"/>
      <c r="H387" s="976"/>
      <c r="I387" s="1009"/>
      <c r="J387" s="801">
        <v>199002.3</v>
      </c>
      <c r="K387" s="802">
        <v>243225.6</v>
      </c>
      <c r="L387" s="802"/>
      <c r="M387" s="811"/>
      <c r="N387" s="688" t="s">
        <v>240</v>
      </c>
      <c r="O387" s="653">
        <v>761</v>
      </c>
      <c r="P387" s="653">
        <v>394.38</v>
      </c>
      <c r="Q387" s="653">
        <v>300125</v>
      </c>
      <c r="R387" s="689">
        <v>300125</v>
      </c>
      <c r="S387" s="653">
        <v>300125</v>
      </c>
      <c r="T387" s="653">
        <v>300125</v>
      </c>
      <c r="U387" s="566">
        <v>155388.21</v>
      </c>
      <c r="V387" s="566">
        <v>155388.21</v>
      </c>
      <c r="W387" s="566">
        <v>0</v>
      </c>
      <c r="X387" s="566">
        <v>0</v>
      </c>
      <c r="Y387" s="566">
        <v>0</v>
      </c>
      <c r="Z387" s="566">
        <v>0</v>
      </c>
      <c r="AA387" s="335"/>
      <c r="AB387" s="335"/>
      <c r="AC387" s="335"/>
      <c r="AD387" s="335"/>
      <c r="AE387" s="335"/>
      <c r="AF387" s="335"/>
      <c r="AG387" s="335"/>
      <c r="AH387" s="335"/>
      <c r="AI387" s="335"/>
      <c r="AJ387" s="335"/>
      <c r="AK387" s="335"/>
      <c r="AL387" s="335"/>
      <c r="AM387" s="335"/>
      <c r="AN387" s="335"/>
      <c r="AO387" s="335"/>
      <c r="AP387" s="335"/>
      <c r="AQ387" s="335"/>
      <c r="AR387" s="335"/>
      <c r="AS387" s="335"/>
      <c r="AT387" s="335"/>
      <c r="AU387" s="335"/>
      <c r="AV387" s="335"/>
      <c r="AW387" s="335"/>
      <c r="AX387" s="335"/>
      <c r="AY387" s="335"/>
      <c r="AZ387" s="335"/>
      <c r="BA387" s="335"/>
      <c r="BB387" s="335"/>
      <c r="BC387" s="335"/>
      <c r="BD387" s="335"/>
      <c r="BE387" s="335"/>
      <c r="BF387" s="335"/>
      <c r="BG387" s="335"/>
      <c r="BH387" s="335"/>
      <c r="BI387" s="335"/>
      <c r="BJ387" s="335"/>
      <c r="BK387" s="335"/>
      <c r="BL387" s="335"/>
      <c r="BM387" s="335"/>
      <c r="BN387" s="335"/>
      <c r="BO387" s="335"/>
      <c r="BP387" s="335"/>
      <c r="BQ387" s="335"/>
      <c r="BR387" s="335"/>
      <c r="BS387" s="335"/>
      <c r="BT387" s="335"/>
      <c r="BU387" s="335"/>
      <c r="BV387" s="335"/>
      <c r="BW387" s="335"/>
      <c r="BX387" s="335"/>
      <c r="BY387" s="335"/>
      <c r="BZ387" s="335"/>
      <c r="CA387" s="335"/>
      <c r="CB387" s="335"/>
      <c r="CC387" s="335"/>
      <c r="CD387" s="335"/>
      <c r="CE387" s="335"/>
      <c r="CF387" s="335"/>
    </row>
    <row r="388" spans="1:84" s="436" customFormat="1" ht="70.5" customHeight="1">
      <c r="A388" s="800" t="s">
        <v>36</v>
      </c>
      <c r="B388" s="976"/>
      <c r="C388" s="976"/>
      <c r="D388" s="976"/>
      <c r="E388" s="976"/>
      <c r="F388" s="976"/>
      <c r="G388" s="976"/>
      <c r="H388" s="976"/>
      <c r="I388" s="1009"/>
      <c r="J388" s="801">
        <v>531469.1</v>
      </c>
      <c r="K388" s="802">
        <v>610265</v>
      </c>
      <c r="L388" s="802"/>
      <c r="M388" s="813"/>
      <c r="N388" s="688" t="s">
        <v>240</v>
      </c>
      <c r="O388" s="653">
        <v>1596</v>
      </c>
      <c r="P388" s="653">
        <v>358.8</v>
      </c>
      <c r="Q388" s="653">
        <v>572615</v>
      </c>
      <c r="R388" s="689">
        <v>572615</v>
      </c>
      <c r="S388" s="653">
        <v>572615</v>
      </c>
      <c r="T388" s="653">
        <v>572615</v>
      </c>
      <c r="U388" s="566">
        <v>366859.38</v>
      </c>
      <c r="V388" s="566">
        <v>366859.38</v>
      </c>
      <c r="W388" s="566">
        <v>0</v>
      </c>
      <c r="X388" s="566">
        <v>0</v>
      </c>
      <c r="Y388" s="566">
        <v>0</v>
      </c>
      <c r="Z388" s="566">
        <v>0</v>
      </c>
      <c r="AA388" s="335"/>
      <c r="AB388" s="335"/>
      <c r="AC388" s="335"/>
      <c r="AD388" s="335"/>
      <c r="AE388" s="335"/>
      <c r="AF388" s="335"/>
      <c r="AG388" s="335"/>
      <c r="AH388" s="335"/>
      <c r="AI388" s="335"/>
      <c r="AJ388" s="335"/>
      <c r="AK388" s="335"/>
      <c r="AL388" s="335"/>
      <c r="AM388" s="335"/>
      <c r="AN388" s="335"/>
      <c r="AO388" s="335"/>
      <c r="AP388" s="335"/>
      <c r="AQ388" s="335"/>
      <c r="AR388" s="335"/>
      <c r="AS388" s="335"/>
      <c r="AT388" s="335"/>
      <c r="AU388" s="335"/>
      <c r="AV388" s="335"/>
      <c r="AW388" s="335"/>
      <c r="AX388" s="335"/>
      <c r="AY388" s="335"/>
      <c r="AZ388" s="335"/>
      <c r="BA388" s="335"/>
      <c r="BB388" s="335"/>
      <c r="BC388" s="335"/>
      <c r="BD388" s="335"/>
      <c r="BE388" s="335"/>
      <c r="BF388" s="335"/>
      <c r="BG388" s="335"/>
      <c r="BH388" s="335"/>
      <c r="BI388" s="335"/>
      <c r="BJ388" s="335"/>
      <c r="BK388" s="335"/>
      <c r="BL388" s="335"/>
      <c r="BM388" s="335"/>
      <c r="BN388" s="335"/>
      <c r="BO388" s="335"/>
      <c r="BP388" s="335"/>
      <c r="BQ388" s="335"/>
      <c r="BR388" s="335"/>
      <c r="BS388" s="335"/>
      <c r="BT388" s="335"/>
      <c r="BU388" s="335"/>
      <c r="BV388" s="335"/>
      <c r="BW388" s="335"/>
      <c r="BX388" s="335"/>
      <c r="BY388" s="335"/>
      <c r="BZ388" s="335"/>
      <c r="CA388" s="335"/>
      <c r="CB388" s="335"/>
      <c r="CC388" s="335"/>
      <c r="CD388" s="335"/>
      <c r="CE388" s="335"/>
      <c r="CF388" s="335"/>
    </row>
    <row r="389" spans="1:84" s="436" customFormat="1" ht="70.5" customHeight="1">
      <c r="A389" s="805" t="s">
        <v>57</v>
      </c>
      <c r="B389" s="976"/>
      <c r="C389" s="976"/>
      <c r="D389" s="976"/>
      <c r="E389" s="976"/>
      <c r="F389" s="976"/>
      <c r="G389" s="976"/>
      <c r="H389" s="976"/>
      <c r="I389" s="1009"/>
      <c r="J389" s="801">
        <v>234377</v>
      </c>
      <c r="K389" s="499">
        <v>252000</v>
      </c>
      <c r="L389" s="497"/>
      <c r="M389" s="814"/>
      <c r="N389" s="806" t="s">
        <v>241</v>
      </c>
      <c r="O389" s="653">
        <v>754</v>
      </c>
      <c r="P389" s="653">
        <v>359.9</v>
      </c>
      <c r="Q389" s="653">
        <v>271390</v>
      </c>
      <c r="R389" s="689">
        <v>271390</v>
      </c>
      <c r="S389" s="653">
        <v>271390</v>
      </c>
      <c r="T389" s="653">
        <v>271390</v>
      </c>
      <c r="U389" s="566">
        <v>172320</v>
      </c>
      <c r="V389" s="566">
        <v>172320</v>
      </c>
      <c r="W389" s="566">
        <v>0</v>
      </c>
      <c r="X389" s="566">
        <v>0</v>
      </c>
      <c r="Y389" s="566">
        <v>0</v>
      </c>
      <c r="Z389" s="566">
        <v>0</v>
      </c>
      <c r="AA389" s="335"/>
      <c r="AB389" s="335"/>
      <c r="AC389" s="335"/>
      <c r="AD389" s="335"/>
      <c r="AE389" s="335"/>
      <c r="AF389" s="335"/>
      <c r="AG389" s="335"/>
      <c r="AH389" s="335"/>
      <c r="AI389" s="335"/>
      <c r="AJ389" s="335"/>
      <c r="AK389" s="335"/>
      <c r="AL389" s="335"/>
      <c r="AM389" s="335"/>
      <c r="AN389" s="335"/>
      <c r="AO389" s="335"/>
      <c r="AP389" s="335"/>
      <c r="AQ389" s="335"/>
      <c r="AR389" s="335"/>
      <c r="AS389" s="335"/>
      <c r="AT389" s="335"/>
      <c r="AU389" s="335"/>
      <c r="AV389" s="335"/>
      <c r="AW389" s="335"/>
      <c r="AX389" s="335"/>
      <c r="AY389" s="335"/>
      <c r="AZ389" s="335"/>
      <c r="BA389" s="335"/>
      <c r="BB389" s="335"/>
      <c r="BC389" s="335"/>
      <c r="BD389" s="335"/>
      <c r="BE389" s="335"/>
      <c r="BF389" s="335"/>
      <c r="BG389" s="335"/>
      <c r="BH389" s="335"/>
      <c r="BI389" s="335"/>
      <c r="BJ389" s="335"/>
      <c r="BK389" s="335"/>
      <c r="BL389" s="335"/>
      <c r="BM389" s="335"/>
      <c r="BN389" s="335"/>
      <c r="BO389" s="335"/>
      <c r="BP389" s="335"/>
      <c r="BQ389" s="335"/>
      <c r="BR389" s="335"/>
      <c r="BS389" s="335"/>
      <c r="BT389" s="335"/>
      <c r="BU389" s="335"/>
      <c r="BV389" s="335"/>
      <c r="BW389" s="335"/>
      <c r="BX389" s="335"/>
      <c r="BY389" s="335"/>
      <c r="BZ389" s="335"/>
      <c r="CA389" s="335"/>
      <c r="CB389" s="335"/>
      <c r="CC389" s="335"/>
      <c r="CD389" s="335"/>
      <c r="CE389" s="335"/>
      <c r="CF389" s="335"/>
    </row>
    <row r="390" spans="1:84" s="436" customFormat="1" ht="59.25" customHeight="1">
      <c r="A390" s="800" t="s">
        <v>37</v>
      </c>
      <c r="B390" s="976"/>
      <c r="C390" s="976"/>
      <c r="D390" s="976"/>
      <c r="E390" s="976"/>
      <c r="F390" s="976"/>
      <c r="G390" s="976"/>
      <c r="H390" s="976"/>
      <c r="I390" s="1009"/>
      <c r="J390" s="801">
        <v>429246</v>
      </c>
      <c r="K390" s="499">
        <v>425075</v>
      </c>
      <c r="L390" s="802"/>
      <c r="M390" s="499"/>
      <c r="N390" s="806" t="s">
        <v>241</v>
      </c>
      <c r="O390" s="653">
        <v>1396</v>
      </c>
      <c r="P390" s="653">
        <v>357.73638</v>
      </c>
      <c r="Q390" s="653">
        <f>O390*P390</f>
        <v>499399.98648</v>
      </c>
      <c r="R390" s="689">
        <v>499400</v>
      </c>
      <c r="S390" s="653">
        <v>499400</v>
      </c>
      <c r="T390" s="653">
        <v>499400</v>
      </c>
      <c r="U390" s="566">
        <v>274605</v>
      </c>
      <c r="V390" s="566">
        <v>274605</v>
      </c>
      <c r="W390" s="566">
        <v>0</v>
      </c>
      <c r="X390" s="566">
        <v>0</v>
      </c>
      <c r="Y390" s="566">
        <v>0</v>
      </c>
      <c r="Z390" s="566">
        <v>0</v>
      </c>
      <c r="AA390" s="335"/>
      <c r="AB390" s="335"/>
      <c r="AC390" s="335"/>
      <c r="AD390" s="335"/>
      <c r="AE390" s="335"/>
      <c r="AF390" s="335"/>
      <c r="AG390" s="335"/>
      <c r="AH390" s="335"/>
      <c r="AI390" s="335"/>
      <c r="AJ390" s="335"/>
      <c r="AK390" s="335"/>
      <c r="AL390" s="335"/>
      <c r="AM390" s="335"/>
      <c r="AN390" s="335"/>
      <c r="AO390" s="335"/>
      <c r="AP390" s="335"/>
      <c r="AQ390" s="335"/>
      <c r="AR390" s="335"/>
      <c r="AS390" s="335"/>
      <c r="AT390" s="335"/>
      <c r="AU390" s="335"/>
      <c r="AV390" s="335"/>
      <c r="AW390" s="335"/>
      <c r="AX390" s="335"/>
      <c r="AY390" s="335"/>
      <c r="AZ390" s="335"/>
      <c r="BA390" s="335"/>
      <c r="BB390" s="335"/>
      <c r="BC390" s="335"/>
      <c r="BD390" s="335"/>
      <c r="BE390" s="335"/>
      <c r="BF390" s="335"/>
      <c r="BG390" s="335"/>
      <c r="BH390" s="335"/>
      <c r="BI390" s="335"/>
      <c r="BJ390" s="335"/>
      <c r="BK390" s="335"/>
      <c r="BL390" s="335"/>
      <c r="BM390" s="335"/>
      <c r="BN390" s="335"/>
      <c r="BO390" s="335"/>
      <c r="BP390" s="335"/>
      <c r="BQ390" s="335"/>
      <c r="BR390" s="335"/>
      <c r="BS390" s="335"/>
      <c r="BT390" s="335"/>
      <c r="BU390" s="335"/>
      <c r="BV390" s="335"/>
      <c r="BW390" s="335"/>
      <c r="BX390" s="335"/>
      <c r="BY390" s="335"/>
      <c r="BZ390" s="335"/>
      <c r="CA390" s="335"/>
      <c r="CB390" s="335"/>
      <c r="CC390" s="335"/>
      <c r="CD390" s="335"/>
      <c r="CE390" s="335"/>
      <c r="CF390" s="335"/>
    </row>
    <row r="391" spans="1:84" s="436" customFormat="1" ht="54" customHeight="1">
      <c r="A391" s="805" t="s">
        <v>46</v>
      </c>
      <c r="B391" s="976"/>
      <c r="C391" s="976"/>
      <c r="D391" s="976"/>
      <c r="E391" s="976"/>
      <c r="F391" s="976"/>
      <c r="G391" s="976"/>
      <c r="H391" s="976"/>
      <c r="I391" s="1009"/>
      <c r="J391" s="801">
        <v>2315962.94</v>
      </c>
      <c r="K391" s="802">
        <v>2296550</v>
      </c>
      <c r="L391" s="802"/>
      <c r="M391" s="803"/>
      <c r="N391" s="806" t="s">
        <v>241</v>
      </c>
      <c r="O391" s="653">
        <v>6257</v>
      </c>
      <c r="P391" s="653">
        <v>367.04</v>
      </c>
      <c r="Q391" s="653">
        <v>2296550</v>
      </c>
      <c r="R391" s="689">
        <v>2296550</v>
      </c>
      <c r="S391" s="689">
        <v>2296550</v>
      </c>
      <c r="T391" s="689">
        <v>2296550</v>
      </c>
      <c r="U391" s="566">
        <v>2353105</v>
      </c>
      <c r="V391" s="566">
        <v>2353105</v>
      </c>
      <c r="W391" s="566">
        <v>0</v>
      </c>
      <c r="X391" s="566">
        <v>0</v>
      </c>
      <c r="Y391" s="566">
        <v>0</v>
      </c>
      <c r="Z391" s="566">
        <v>0</v>
      </c>
      <c r="AA391" s="335"/>
      <c r="AB391" s="335"/>
      <c r="AC391" s="335"/>
      <c r="AD391" s="335"/>
      <c r="AE391" s="335"/>
      <c r="AF391" s="335"/>
      <c r="AG391" s="335"/>
      <c r="AH391" s="335"/>
      <c r="AI391" s="335"/>
      <c r="AJ391" s="335"/>
      <c r="AK391" s="335"/>
      <c r="AL391" s="335"/>
      <c r="AM391" s="335"/>
      <c r="AN391" s="335"/>
      <c r="AO391" s="335"/>
      <c r="AP391" s="335"/>
      <c r="AQ391" s="335"/>
      <c r="AR391" s="335"/>
      <c r="AS391" s="335"/>
      <c r="AT391" s="335"/>
      <c r="AU391" s="335"/>
      <c r="AV391" s="335"/>
      <c r="AW391" s="335"/>
      <c r="AX391" s="335"/>
      <c r="AY391" s="335"/>
      <c r="AZ391" s="335"/>
      <c r="BA391" s="335"/>
      <c r="BB391" s="335"/>
      <c r="BC391" s="335"/>
      <c r="BD391" s="335"/>
      <c r="BE391" s="335"/>
      <c r="BF391" s="335"/>
      <c r="BG391" s="335"/>
      <c r="BH391" s="335"/>
      <c r="BI391" s="335"/>
      <c r="BJ391" s="335"/>
      <c r="BK391" s="335"/>
      <c r="BL391" s="335"/>
      <c r="BM391" s="335"/>
      <c r="BN391" s="335"/>
      <c r="BO391" s="335"/>
      <c r="BP391" s="335"/>
      <c r="BQ391" s="335"/>
      <c r="BR391" s="335"/>
      <c r="BS391" s="335"/>
      <c r="BT391" s="335"/>
      <c r="BU391" s="335"/>
      <c r="BV391" s="335"/>
      <c r="BW391" s="335"/>
      <c r="BX391" s="335"/>
      <c r="BY391" s="335"/>
      <c r="BZ391" s="335"/>
      <c r="CA391" s="335"/>
      <c r="CB391" s="335"/>
      <c r="CC391" s="335"/>
      <c r="CD391" s="335"/>
      <c r="CE391" s="335"/>
      <c r="CF391" s="335"/>
    </row>
    <row r="392" spans="1:84" s="436" customFormat="1" ht="56.25" customHeight="1">
      <c r="A392" s="812" t="s">
        <v>38</v>
      </c>
      <c r="B392" s="976"/>
      <c r="C392" s="976"/>
      <c r="D392" s="976"/>
      <c r="E392" s="976"/>
      <c r="F392" s="976"/>
      <c r="G392" s="976"/>
      <c r="H392" s="976"/>
      <c r="I392" s="1009"/>
      <c r="J392" s="801">
        <v>769648.78</v>
      </c>
      <c r="K392" s="802">
        <v>795240</v>
      </c>
      <c r="L392" s="802"/>
      <c r="M392" s="811"/>
      <c r="N392" s="806" t="s">
        <v>241</v>
      </c>
      <c r="O392" s="653">
        <v>2076</v>
      </c>
      <c r="P392" s="653">
        <v>365</v>
      </c>
      <c r="Q392" s="653">
        <v>757800</v>
      </c>
      <c r="R392" s="653">
        <v>757800</v>
      </c>
      <c r="S392" s="653">
        <v>757800</v>
      </c>
      <c r="T392" s="653">
        <v>757800</v>
      </c>
      <c r="U392" s="566">
        <v>437655.07</v>
      </c>
      <c r="V392" s="566">
        <v>437655.07</v>
      </c>
      <c r="W392" s="566">
        <v>0</v>
      </c>
      <c r="X392" s="566">
        <v>0</v>
      </c>
      <c r="Y392" s="566">
        <v>0</v>
      </c>
      <c r="Z392" s="566">
        <v>0</v>
      </c>
      <c r="AA392" s="335"/>
      <c r="AB392" s="335"/>
      <c r="AC392" s="335"/>
      <c r="AD392" s="335"/>
      <c r="AE392" s="335"/>
      <c r="AF392" s="335"/>
      <c r="AG392" s="335"/>
      <c r="AH392" s="335"/>
      <c r="AI392" s="335"/>
      <c r="AJ392" s="335"/>
      <c r="AK392" s="335"/>
      <c r="AL392" s="335"/>
      <c r="AM392" s="335"/>
      <c r="AN392" s="335"/>
      <c r="AO392" s="335"/>
      <c r="AP392" s="335"/>
      <c r="AQ392" s="335"/>
      <c r="AR392" s="335"/>
      <c r="AS392" s="335"/>
      <c r="AT392" s="335"/>
      <c r="AU392" s="335"/>
      <c r="AV392" s="335"/>
      <c r="AW392" s="335"/>
      <c r="AX392" s="335"/>
      <c r="AY392" s="335"/>
      <c r="AZ392" s="335"/>
      <c r="BA392" s="335"/>
      <c r="BB392" s="335"/>
      <c r="BC392" s="335"/>
      <c r="BD392" s="335"/>
      <c r="BE392" s="335"/>
      <c r="BF392" s="335"/>
      <c r="BG392" s="335"/>
      <c r="BH392" s="335"/>
      <c r="BI392" s="335"/>
      <c r="BJ392" s="335"/>
      <c r="BK392" s="335"/>
      <c r="BL392" s="335"/>
      <c r="BM392" s="335"/>
      <c r="BN392" s="335"/>
      <c r="BO392" s="335"/>
      <c r="BP392" s="335"/>
      <c r="BQ392" s="335"/>
      <c r="BR392" s="335"/>
      <c r="BS392" s="335"/>
      <c r="BT392" s="335"/>
      <c r="BU392" s="335"/>
      <c r="BV392" s="335"/>
      <c r="BW392" s="335"/>
      <c r="BX392" s="335"/>
      <c r="BY392" s="335"/>
      <c r="BZ392" s="335"/>
      <c r="CA392" s="335"/>
      <c r="CB392" s="335"/>
      <c r="CC392" s="335"/>
      <c r="CD392" s="335"/>
      <c r="CE392" s="335"/>
      <c r="CF392" s="335"/>
    </row>
    <row r="393" spans="1:84" s="436" customFormat="1" ht="61.5" customHeight="1">
      <c r="A393" s="800" t="s">
        <v>41</v>
      </c>
      <c r="B393" s="976"/>
      <c r="C393" s="976"/>
      <c r="D393" s="976"/>
      <c r="E393" s="976"/>
      <c r="F393" s="976"/>
      <c r="G393" s="976"/>
      <c r="H393" s="976"/>
      <c r="I393" s="1009"/>
      <c r="J393" s="801">
        <v>657755.86</v>
      </c>
      <c r="K393" s="802">
        <v>885900</v>
      </c>
      <c r="L393" s="802"/>
      <c r="M393" s="811"/>
      <c r="N393" s="806" t="s">
        <v>241</v>
      </c>
      <c r="O393" s="653">
        <v>2433</v>
      </c>
      <c r="P393" s="653">
        <v>367.4907</v>
      </c>
      <c r="Q393" s="653">
        <v>894105</v>
      </c>
      <c r="R393" s="653">
        <v>894105</v>
      </c>
      <c r="S393" s="653">
        <v>894105</v>
      </c>
      <c r="T393" s="653">
        <v>894105</v>
      </c>
      <c r="U393" s="566">
        <v>703790</v>
      </c>
      <c r="V393" s="566">
        <v>703790</v>
      </c>
      <c r="W393" s="566">
        <v>0</v>
      </c>
      <c r="X393" s="566">
        <v>0</v>
      </c>
      <c r="Y393" s="566">
        <v>0</v>
      </c>
      <c r="Z393" s="566">
        <v>0</v>
      </c>
      <c r="AA393" s="335"/>
      <c r="AB393" s="335"/>
      <c r="AC393" s="335"/>
      <c r="AD393" s="335"/>
      <c r="AE393" s="335"/>
      <c r="AF393" s="335"/>
      <c r="AG393" s="335"/>
      <c r="AH393" s="335"/>
      <c r="AI393" s="335"/>
      <c r="AJ393" s="335"/>
      <c r="AK393" s="335"/>
      <c r="AL393" s="335"/>
      <c r="AM393" s="335"/>
      <c r="AN393" s="335"/>
      <c r="AO393" s="335"/>
      <c r="AP393" s="335"/>
      <c r="AQ393" s="335"/>
      <c r="AR393" s="335"/>
      <c r="AS393" s="335"/>
      <c r="AT393" s="335"/>
      <c r="AU393" s="335"/>
      <c r="AV393" s="335"/>
      <c r="AW393" s="335"/>
      <c r="AX393" s="335"/>
      <c r="AY393" s="335"/>
      <c r="AZ393" s="335"/>
      <c r="BA393" s="335"/>
      <c r="BB393" s="335"/>
      <c r="BC393" s="335"/>
      <c r="BD393" s="335"/>
      <c r="BE393" s="335"/>
      <c r="BF393" s="335"/>
      <c r="BG393" s="335"/>
      <c r="BH393" s="335"/>
      <c r="BI393" s="335"/>
      <c r="BJ393" s="335"/>
      <c r="BK393" s="335"/>
      <c r="BL393" s="335"/>
      <c r="BM393" s="335"/>
      <c r="BN393" s="335"/>
      <c r="BO393" s="335"/>
      <c r="BP393" s="335"/>
      <c r="BQ393" s="335"/>
      <c r="BR393" s="335"/>
      <c r="BS393" s="335"/>
      <c r="BT393" s="335"/>
      <c r="BU393" s="335"/>
      <c r="BV393" s="335"/>
      <c r="BW393" s="335"/>
      <c r="BX393" s="335"/>
      <c r="BY393" s="335"/>
      <c r="BZ393" s="335"/>
      <c r="CA393" s="335"/>
      <c r="CB393" s="335"/>
      <c r="CC393" s="335"/>
      <c r="CD393" s="335"/>
      <c r="CE393" s="335"/>
      <c r="CF393" s="335"/>
    </row>
    <row r="394" spans="1:84" s="436" customFormat="1" ht="48.75" customHeight="1">
      <c r="A394" s="800" t="s">
        <v>40</v>
      </c>
      <c r="B394" s="976"/>
      <c r="C394" s="976"/>
      <c r="D394" s="976"/>
      <c r="E394" s="976"/>
      <c r="F394" s="976"/>
      <c r="G394" s="976"/>
      <c r="H394" s="976"/>
      <c r="I394" s="1009"/>
      <c r="J394" s="801">
        <v>142723</v>
      </c>
      <c r="K394" s="499">
        <v>140200</v>
      </c>
      <c r="L394" s="497"/>
      <c r="M394" s="696"/>
      <c r="N394" s="806" t="s">
        <v>241</v>
      </c>
      <c r="O394" s="653">
        <v>362</v>
      </c>
      <c r="P394" s="653">
        <v>382.9</v>
      </c>
      <c r="Q394" s="653">
        <v>138600</v>
      </c>
      <c r="R394" s="689">
        <v>138600</v>
      </c>
      <c r="S394" s="653">
        <v>138600</v>
      </c>
      <c r="T394" s="653">
        <v>138600</v>
      </c>
      <c r="U394" s="566">
        <v>69300</v>
      </c>
      <c r="V394" s="566">
        <v>69300</v>
      </c>
      <c r="W394" s="566">
        <v>0</v>
      </c>
      <c r="X394" s="566">
        <v>0</v>
      </c>
      <c r="Y394" s="566">
        <v>0</v>
      </c>
      <c r="Z394" s="566">
        <v>0</v>
      </c>
      <c r="AA394" s="335"/>
      <c r="AB394" s="335"/>
      <c r="AC394" s="335"/>
      <c r="AD394" s="335"/>
      <c r="AE394" s="335"/>
      <c r="AF394" s="335"/>
      <c r="AG394" s="335"/>
      <c r="AH394" s="335"/>
      <c r="AI394" s="335"/>
      <c r="AJ394" s="335"/>
      <c r="AK394" s="335"/>
      <c r="AL394" s="335"/>
      <c r="AM394" s="335"/>
      <c r="AN394" s="335"/>
      <c r="AO394" s="335"/>
      <c r="AP394" s="335"/>
      <c r="AQ394" s="335"/>
      <c r="AR394" s="335"/>
      <c r="AS394" s="335"/>
      <c r="AT394" s="335"/>
      <c r="AU394" s="335"/>
      <c r="AV394" s="335"/>
      <c r="AW394" s="335"/>
      <c r="AX394" s="335"/>
      <c r="AY394" s="335"/>
      <c r="AZ394" s="335"/>
      <c r="BA394" s="335"/>
      <c r="BB394" s="335"/>
      <c r="BC394" s="335"/>
      <c r="BD394" s="335"/>
      <c r="BE394" s="335"/>
      <c r="BF394" s="335"/>
      <c r="BG394" s="335"/>
      <c r="BH394" s="335"/>
      <c r="BI394" s="335"/>
      <c r="BJ394" s="335"/>
      <c r="BK394" s="335"/>
      <c r="BL394" s="335"/>
      <c r="BM394" s="335"/>
      <c r="BN394" s="335"/>
      <c r="BO394" s="335"/>
      <c r="BP394" s="335"/>
      <c r="BQ394" s="335"/>
      <c r="BR394" s="335"/>
      <c r="BS394" s="335"/>
      <c r="BT394" s="335"/>
      <c r="BU394" s="335"/>
      <c r="BV394" s="335"/>
      <c r="BW394" s="335"/>
      <c r="BX394" s="335"/>
      <c r="BY394" s="335"/>
      <c r="BZ394" s="335"/>
      <c r="CA394" s="335"/>
      <c r="CB394" s="335"/>
      <c r="CC394" s="335"/>
      <c r="CD394" s="335"/>
      <c r="CE394" s="335"/>
      <c r="CF394" s="335"/>
    </row>
    <row r="395" spans="1:84" s="436" customFormat="1" ht="58.5" customHeight="1">
      <c r="A395" s="800" t="s">
        <v>42</v>
      </c>
      <c r="B395" s="976"/>
      <c r="C395" s="976"/>
      <c r="D395" s="976"/>
      <c r="E395" s="976"/>
      <c r="F395" s="976"/>
      <c r="G395" s="976"/>
      <c r="H395" s="976"/>
      <c r="I395" s="1009"/>
      <c r="J395" s="801">
        <v>297968.96</v>
      </c>
      <c r="K395" s="802">
        <v>309360</v>
      </c>
      <c r="L395" s="802"/>
      <c r="M395" s="803"/>
      <c r="N395" s="806" t="s">
        <v>241</v>
      </c>
      <c r="O395" s="653">
        <v>816</v>
      </c>
      <c r="P395" s="653">
        <f>Q395/O395</f>
        <v>361.3235294117647</v>
      </c>
      <c r="Q395" s="653">
        <v>294840</v>
      </c>
      <c r="R395" s="689">
        <v>294840</v>
      </c>
      <c r="S395" s="653">
        <v>294840</v>
      </c>
      <c r="T395" s="653">
        <v>294840</v>
      </c>
      <c r="U395" s="566">
        <v>100728.24</v>
      </c>
      <c r="V395" s="566">
        <v>100728.24</v>
      </c>
      <c r="W395" s="566">
        <v>0</v>
      </c>
      <c r="X395" s="566">
        <v>0</v>
      </c>
      <c r="Y395" s="566">
        <v>0</v>
      </c>
      <c r="Z395" s="566">
        <v>0</v>
      </c>
      <c r="AA395" s="335"/>
      <c r="AB395" s="335"/>
      <c r="AC395" s="335"/>
      <c r="AD395" s="335"/>
      <c r="AE395" s="335"/>
      <c r="AF395" s="335"/>
      <c r="AG395" s="335"/>
      <c r="AH395" s="335"/>
      <c r="AI395" s="335"/>
      <c r="AJ395" s="335"/>
      <c r="AK395" s="335"/>
      <c r="AL395" s="335"/>
      <c r="AM395" s="335"/>
      <c r="AN395" s="335"/>
      <c r="AO395" s="335"/>
      <c r="AP395" s="335"/>
      <c r="AQ395" s="335"/>
      <c r="AR395" s="335"/>
      <c r="AS395" s="335"/>
      <c r="AT395" s="335"/>
      <c r="AU395" s="335"/>
      <c r="AV395" s="335"/>
      <c r="AW395" s="335"/>
      <c r="AX395" s="335"/>
      <c r="AY395" s="335"/>
      <c r="AZ395" s="335"/>
      <c r="BA395" s="335"/>
      <c r="BB395" s="335"/>
      <c r="BC395" s="335"/>
      <c r="BD395" s="335"/>
      <c r="BE395" s="335"/>
      <c r="BF395" s="335"/>
      <c r="BG395" s="335"/>
      <c r="BH395" s="335"/>
      <c r="BI395" s="335"/>
      <c r="BJ395" s="335"/>
      <c r="BK395" s="335"/>
      <c r="BL395" s="335"/>
      <c r="BM395" s="335"/>
      <c r="BN395" s="335"/>
      <c r="BO395" s="335"/>
      <c r="BP395" s="335"/>
      <c r="BQ395" s="335"/>
      <c r="BR395" s="335"/>
      <c r="BS395" s="335"/>
      <c r="BT395" s="335"/>
      <c r="BU395" s="335"/>
      <c r="BV395" s="335"/>
      <c r="BW395" s="335"/>
      <c r="BX395" s="335"/>
      <c r="BY395" s="335"/>
      <c r="BZ395" s="335"/>
      <c r="CA395" s="335"/>
      <c r="CB395" s="335"/>
      <c r="CC395" s="335"/>
      <c r="CD395" s="335"/>
      <c r="CE395" s="335"/>
      <c r="CF395" s="335"/>
    </row>
    <row r="396" spans="1:84" s="436" customFormat="1" ht="60" customHeight="1">
      <c r="A396" s="815" t="s">
        <v>43</v>
      </c>
      <c r="B396" s="976"/>
      <c r="C396" s="976"/>
      <c r="D396" s="976"/>
      <c r="E396" s="976"/>
      <c r="F396" s="976"/>
      <c r="G396" s="976"/>
      <c r="H396" s="976"/>
      <c r="I396" s="1009"/>
      <c r="J396" s="801">
        <v>785953</v>
      </c>
      <c r="K396" s="802">
        <v>847740</v>
      </c>
      <c r="L396" s="802"/>
      <c r="M396" s="811"/>
      <c r="N396" s="806" t="s">
        <v>241</v>
      </c>
      <c r="O396" s="653">
        <v>2257</v>
      </c>
      <c r="P396" s="653">
        <v>367.667257</v>
      </c>
      <c r="Q396" s="653">
        <f>O396*P396</f>
        <v>829824.999049</v>
      </c>
      <c r="R396" s="689">
        <v>829825</v>
      </c>
      <c r="S396" s="653">
        <v>829825</v>
      </c>
      <c r="T396" s="653">
        <v>829825</v>
      </c>
      <c r="U396" s="566">
        <v>492500</v>
      </c>
      <c r="V396" s="566">
        <v>492500</v>
      </c>
      <c r="W396" s="566">
        <v>0</v>
      </c>
      <c r="X396" s="566">
        <v>0</v>
      </c>
      <c r="Y396" s="566">
        <v>0</v>
      </c>
      <c r="Z396" s="566">
        <v>0</v>
      </c>
      <c r="AA396" s="335"/>
      <c r="AB396" s="335"/>
      <c r="AC396" s="335"/>
      <c r="AD396" s="335"/>
      <c r="AE396" s="335"/>
      <c r="AF396" s="335"/>
      <c r="AG396" s="335"/>
      <c r="AH396" s="335"/>
      <c r="AI396" s="335"/>
      <c r="AJ396" s="335"/>
      <c r="AK396" s="335"/>
      <c r="AL396" s="335"/>
      <c r="AM396" s="335"/>
      <c r="AN396" s="335"/>
      <c r="AO396" s="335"/>
      <c r="AP396" s="335"/>
      <c r="AQ396" s="335"/>
      <c r="AR396" s="335"/>
      <c r="AS396" s="335"/>
      <c r="AT396" s="335"/>
      <c r="AU396" s="335"/>
      <c r="AV396" s="335"/>
      <c r="AW396" s="335"/>
      <c r="AX396" s="335"/>
      <c r="AY396" s="335"/>
      <c r="AZ396" s="335"/>
      <c r="BA396" s="335"/>
      <c r="BB396" s="335"/>
      <c r="BC396" s="335"/>
      <c r="BD396" s="335"/>
      <c r="BE396" s="335"/>
      <c r="BF396" s="335"/>
      <c r="BG396" s="335"/>
      <c r="BH396" s="335"/>
      <c r="BI396" s="335"/>
      <c r="BJ396" s="335"/>
      <c r="BK396" s="335"/>
      <c r="BL396" s="335"/>
      <c r="BM396" s="335"/>
      <c r="BN396" s="335"/>
      <c r="BO396" s="335"/>
      <c r="BP396" s="335"/>
      <c r="BQ396" s="335"/>
      <c r="BR396" s="335"/>
      <c r="BS396" s="335"/>
      <c r="BT396" s="335"/>
      <c r="BU396" s="335"/>
      <c r="BV396" s="335"/>
      <c r="BW396" s="335"/>
      <c r="BX396" s="335"/>
      <c r="BY396" s="335"/>
      <c r="BZ396" s="335"/>
      <c r="CA396" s="335"/>
      <c r="CB396" s="335"/>
      <c r="CC396" s="335"/>
      <c r="CD396" s="335"/>
      <c r="CE396" s="335"/>
      <c r="CF396" s="335"/>
    </row>
    <row r="397" spans="1:84" s="436" customFormat="1" ht="60.75" customHeight="1">
      <c r="A397" s="800" t="s">
        <v>44</v>
      </c>
      <c r="B397" s="976"/>
      <c r="C397" s="976"/>
      <c r="D397" s="976"/>
      <c r="E397" s="976"/>
      <c r="F397" s="976"/>
      <c r="G397" s="976"/>
      <c r="H397" s="976"/>
      <c r="I397" s="1009"/>
      <c r="J397" s="801">
        <v>111591.1</v>
      </c>
      <c r="K397" s="499">
        <v>138733.155</v>
      </c>
      <c r="L397" s="497"/>
      <c r="M397" s="809"/>
      <c r="N397" s="688" t="s">
        <v>241</v>
      </c>
      <c r="O397" s="653">
        <v>420</v>
      </c>
      <c r="P397" s="653">
        <v>406.37</v>
      </c>
      <c r="Q397" s="653">
        <v>170675</v>
      </c>
      <c r="R397" s="689">
        <v>170675</v>
      </c>
      <c r="S397" s="653">
        <v>170675</v>
      </c>
      <c r="T397" s="653">
        <v>170675</v>
      </c>
      <c r="U397" s="566">
        <v>143704</v>
      </c>
      <c r="V397" s="566">
        <v>143704</v>
      </c>
      <c r="W397" s="566">
        <v>0</v>
      </c>
      <c r="X397" s="566">
        <v>0</v>
      </c>
      <c r="Y397" s="566">
        <v>0</v>
      </c>
      <c r="Z397" s="566">
        <v>0</v>
      </c>
      <c r="AA397" s="335"/>
      <c r="AB397" s="335"/>
      <c r="AC397" s="335"/>
      <c r="AD397" s="335"/>
      <c r="AE397" s="335"/>
      <c r="AF397" s="335"/>
      <c r="AG397" s="335"/>
      <c r="AH397" s="335"/>
      <c r="AI397" s="335"/>
      <c r="AJ397" s="335"/>
      <c r="AK397" s="335"/>
      <c r="AL397" s="335"/>
      <c r="AM397" s="335"/>
      <c r="AN397" s="335"/>
      <c r="AO397" s="335"/>
      <c r="AP397" s="335"/>
      <c r="AQ397" s="335"/>
      <c r="AR397" s="335"/>
      <c r="AS397" s="335"/>
      <c r="AT397" s="335"/>
      <c r="AU397" s="335"/>
      <c r="AV397" s="335"/>
      <c r="AW397" s="335"/>
      <c r="AX397" s="335"/>
      <c r="AY397" s="335"/>
      <c r="AZ397" s="335"/>
      <c r="BA397" s="335"/>
      <c r="BB397" s="335"/>
      <c r="BC397" s="335"/>
      <c r="BD397" s="335"/>
      <c r="BE397" s="335"/>
      <c r="BF397" s="335"/>
      <c r="BG397" s="335"/>
      <c r="BH397" s="335"/>
      <c r="BI397" s="335"/>
      <c r="BJ397" s="335"/>
      <c r="BK397" s="335"/>
      <c r="BL397" s="335"/>
      <c r="BM397" s="335"/>
      <c r="BN397" s="335"/>
      <c r="BO397" s="335"/>
      <c r="BP397" s="335"/>
      <c r="BQ397" s="335"/>
      <c r="BR397" s="335"/>
      <c r="BS397" s="335"/>
      <c r="BT397" s="335"/>
      <c r="BU397" s="335"/>
      <c r="BV397" s="335"/>
      <c r="BW397" s="335"/>
      <c r="BX397" s="335"/>
      <c r="BY397" s="335"/>
      <c r="BZ397" s="335"/>
      <c r="CA397" s="335"/>
      <c r="CB397" s="335"/>
      <c r="CC397" s="335"/>
      <c r="CD397" s="335"/>
      <c r="CE397" s="335"/>
      <c r="CF397" s="335"/>
    </row>
    <row r="398" spans="1:84" s="436" customFormat="1" ht="65.25" customHeight="1">
      <c r="A398" s="800" t="s">
        <v>45</v>
      </c>
      <c r="B398" s="976"/>
      <c r="C398" s="976"/>
      <c r="D398" s="976"/>
      <c r="E398" s="976"/>
      <c r="F398" s="976"/>
      <c r="G398" s="976"/>
      <c r="H398" s="976"/>
      <c r="I398" s="1009"/>
      <c r="J398" s="801">
        <v>189563</v>
      </c>
      <c r="K398" s="802">
        <v>221190</v>
      </c>
      <c r="L398" s="802"/>
      <c r="M398" s="803"/>
      <c r="N398" s="688" t="s">
        <v>241</v>
      </c>
      <c r="O398" s="653">
        <v>632</v>
      </c>
      <c r="P398" s="653">
        <v>370.5</v>
      </c>
      <c r="Q398" s="653">
        <v>234150</v>
      </c>
      <c r="R398" s="689">
        <v>234150</v>
      </c>
      <c r="S398" s="653">
        <v>234150</v>
      </c>
      <c r="T398" s="653">
        <v>234150</v>
      </c>
      <c r="U398" s="566">
        <v>241680</v>
      </c>
      <c r="V398" s="566">
        <v>241680</v>
      </c>
      <c r="W398" s="566">
        <v>0</v>
      </c>
      <c r="X398" s="566">
        <v>0</v>
      </c>
      <c r="Y398" s="566">
        <v>0</v>
      </c>
      <c r="Z398" s="566">
        <v>0</v>
      </c>
      <c r="AA398" s="335"/>
      <c r="AB398" s="335"/>
      <c r="AC398" s="335"/>
      <c r="AD398" s="335"/>
      <c r="AE398" s="335"/>
      <c r="AF398" s="335"/>
      <c r="AG398" s="335"/>
      <c r="AH398" s="335"/>
      <c r="AI398" s="335"/>
      <c r="AJ398" s="335"/>
      <c r="AK398" s="335"/>
      <c r="AL398" s="335"/>
      <c r="AM398" s="335"/>
      <c r="AN398" s="335"/>
      <c r="AO398" s="335"/>
      <c r="AP398" s="335"/>
      <c r="AQ398" s="335"/>
      <c r="AR398" s="335"/>
      <c r="AS398" s="335"/>
      <c r="AT398" s="335"/>
      <c r="AU398" s="335"/>
      <c r="AV398" s="335"/>
      <c r="AW398" s="335"/>
      <c r="AX398" s="335"/>
      <c r="AY398" s="335"/>
      <c r="AZ398" s="335"/>
      <c r="BA398" s="335"/>
      <c r="BB398" s="335"/>
      <c r="BC398" s="335"/>
      <c r="BD398" s="335"/>
      <c r="BE398" s="335"/>
      <c r="BF398" s="335"/>
      <c r="BG398" s="335"/>
      <c r="BH398" s="335"/>
      <c r="BI398" s="335"/>
      <c r="BJ398" s="335"/>
      <c r="BK398" s="335"/>
      <c r="BL398" s="335"/>
      <c r="BM398" s="335"/>
      <c r="BN398" s="335"/>
      <c r="BO398" s="335"/>
      <c r="BP398" s="335"/>
      <c r="BQ398" s="335"/>
      <c r="BR398" s="335"/>
      <c r="BS398" s="335"/>
      <c r="BT398" s="335"/>
      <c r="BU398" s="335"/>
      <c r="BV398" s="335"/>
      <c r="BW398" s="335"/>
      <c r="BX398" s="335"/>
      <c r="BY398" s="335"/>
      <c r="BZ398" s="335"/>
      <c r="CA398" s="335"/>
      <c r="CB398" s="335"/>
      <c r="CC398" s="335"/>
      <c r="CD398" s="335"/>
      <c r="CE398" s="335"/>
      <c r="CF398" s="335"/>
    </row>
    <row r="399" spans="1:84" s="3" customFormat="1" ht="212.25" customHeight="1">
      <c r="A399" s="204" t="s">
        <v>650</v>
      </c>
      <c r="B399" s="415" t="s">
        <v>6</v>
      </c>
      <c r="C399" s="415" t="s">
        <v>103</v>
      </c>
      <c r="D399" s="415" t="s">
        <v>651</v>
      </c>
      <c r="E399" s="415" t="s">
        <v>8</v>
      </c>
      <c r="F399" s="415"/>
      <c r="G399" s="415" t="s">
        <v>652</v>
      </c>
      <c r="H399" s="415" t="s">
        <v>9</v>
      </c>
      <c r="I399" s="104" t="s">
        <v>625</v>
      </c>
      <c r="J399" s="347"/>
      <c r="K399" s="168"/>
      <c r="L399" s="168"/>
      <c r="M399" s="348"/>
      <c r="N399" s="349"/>
      <c r="O399" s="350"/>
      <c r="P399" s="350"/>
      <c r="Q399" s="350"/>
      <c r="R399" s="351"/>
      <c r="S399" s="350"/>
      <c r="T399" s="350"/>
      <c r="U399" s="32">
        <v>500000</v>
      </c>
      <c r="V399" s="32">
        <v>500000</v>
      </c>
      <c r="W399" s="32">
        <v>0</v>
      </c>
      <c r="X399" s="32">
        <v>0</v>
      </c>
      <c r="Y399" s="32">
        <v>0</v>
      </c>
      <c r="Z399" s="32">
        <v>0</v>
      </c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</row>
    <row r="400" spans="1:84" s="436" customFormat="1" ht="30" customHeight="1">
      <c r="A400" s="1174" t="s">
        <v>476</v>
      </c>
      <c r="B400" s="1175"/>
      <c r="C400" s="1176"/>
      <c r="D400" s="1176"/>
      <c r="E400" s="1176"/>
      <c r="F400" s="1176"/>
      <c r="G400" s="1176"/>
      <c r="H400" s="1177"/>
      <c r="I400" s="1013" t="s">
        <v>709</v>
      </c>
      <c r="J400" s="801"/>
      <c r="K400" s="802"/>
      <c r="L400" s="802"/>
      <c r="M400" s="810" t="s">
        <v>654</v>
      </c>
      <c r="N400" s="688"/>
      <c r="O400" s="653"/>
      <c r="P400" s="653"/>
      <c r="Q400" s="653"/>
      <c r="R400" s="689"/>
      <c r="S400" s="653"/>
      <c r="T400" s="653"/>
      <c r="U400" s="566">
        <v>9440</v>
      </c>
      <c r="V400" s="566">
        <v>9440</v>
      </c>
      <c r="W400" s="566">
        <v>0</v>
      </c>
      <c r="X400" s="566">
        <v>0</v>
      </c>
      <c r="Y400" s="566">
        <v>0</v>
      </c>
      <c r="Z400" s="566">
        <v>0</v>
      </c>
      <c r="AA400" s="335"/>
      <c r="AB400" s="335"/>
      <c r="AC400" s="335"/>
      <c r="AD400" s="335"/>
      <c r="AE400" s="335"/>
      <c r="AF400" s="335"/>
      <c r="AG400" s="335"/>
      <c r="AH400" s="335"/>
      <c r="AI400" s="335"/>
      <c r="AJ400" s="335"/>
      <c r="AK400" s="335"/>
      <c r="AL400" s="335"/>
      <c r="AM400" s="335"/>
      <c r="AN400" s="335"/>
      <c r="AO400" s="335"/>
      <c r="AP400" s="335"/>
      <c r="AQ400" s="335"/>
      <c r="AR400" s="335"/>
      <c r="AS400" s="335"/>
      <c r="AT400" s="335"/>
      <c r="AU400" s="335"/>
      <c r="AV400" s="335"/>
      <c r="AW400" s="335"/>
      <c r="AX400" s="335"/>
      <c r="AY400" s="335"/>
      <c r="AZ400" s="335"/>
      <c r="BA400" s="335"/>
      <c r="BB400" s="335"/>
      <c r="BC400" s="335"/>
      <c r="BD400" s="335"/>
      <c r="BE400" s="335"/>
      <c r="BF400" s="335"/>
      <c r="BG400" s="335"/>
      <c r="BH400" s="335"/>
      <c r="BI400" s="335"/>
      <c r="BJ400" s="335"/>
      <c r="BK400" s="335"/>
      <c r="BL400" s="335"/>
      <c r="BM400" s="335"/>
      <c r="BN400" s="335"/>
      <c r="BO400" s="335"/>
      <c r="BP400" s="335"/>
      <c r="BQ400" s="335"/>
      <c r="BR400" s="335"/>
      <c r="BS400" s="335"/>
      <c r="BT400" s="335"/>
      <c r="BU400" s="335"/>
      <c r="BV400" s="335"/>
      <c r="BW400" s="335"/>
      <c r="BX400" s="335"/>
      <c r="BY400" s="335"/>
      <c r="BZ400" s="335"/>
      <c r="CA400" s="335"/>
      <c r="CB400" s="335"/>
      <c r="CC400" s="335"/>
      <c r="CD400" s="335"/>
      <c r="CE400" s="335"/>
      <c r="CF400" s="335"/>
    </row>
    <row r="401" spans="1:84" s="436" customFormat="1" ht="53.25" customHeight="1">
      <c r="A401" s="1092"/>
      <c r="B401" s="1178"/>
      <c r="C401" s="1179"/>
      <c r="D401" s="1179"/>
      <c r="E401" s="1179"/>
      <c r="F401" s="1179"/>
      <c r="G401" s="1179"/>
      <c r="H401" s="1180"/>
      <c r="I401" s="1014"/>
      <c r="J401" s="801"/>
      <c r="K401" s="802"/>
      <c r="L401" s="802"/>
      <c r="M401" s="810" t="s">
        <v>702</v>
      </c>
      <c r="N401" s="688"/>
      <c r="O401" s="653"/>
      <c r="P401" s="653"/>
      <c r="Q401" s="653"/>
      <c r="R401" s="689"/>
      <c r="S401" s="653"/>
      <c r="T401" s="653"/>
      <c r="U401" s="566">
        <v>22977</v>
      </c>
      <c r="V401" s="566">
        <v>22977</v>
      </c>
      <c r="W401" s="566">
        <v>0</v>
      </c>
      <c r="X401" s="566">
        <v>0</v>
      </c>
      <c r="Y401" s="566">
        <v>0</v>
      </c>
      <c r="Z401" s="566">
        <v>0</v>
      </c>
      <c r="AA401" s="335"/>
      <c r="AB401" s="335"/>
      <c r="AC401" s="335"/>
      <c r="AD401" s="335"/>
      <c r="AE401" s="335"/>
      <c r="AF401" s="335"/>
      <c r="AG401" s="335"/>
      <c r="AH401" s="335"/>
      <c r="AI401" s="335"/>
      <c r="AJ401" s="335"/>
      <c r="AK401" s="335"/>
      <c r="AL401" s="335"/>
      <c r="AM401" s="335"/>
      <c r="AN401" s="335"/>
      <c r="AO401" s="335"/>
      <c r="AP401" s="335"/>
      <c r="AQ401" s="335"/>
      <c r="AR401" s="335"/>
      <c r="AS401" s="335"/>
      <c r="AT401" s="335"/>
      <c r="AU401" s="335"/>
      <c r="AV401" s="335"/>
      <c r="AW401" s="335"/>
      <c r="AX401" s="335"/>
      <c r="AY401" s="335"/>
      <c r="AZ401" s="335"/>
      <c r="BA401" s="335"/>
      <c r="BB401" s="335"/>
      <c r="BC401" s="335"/>
      <c r="BD401" s="335"/>
      <c r="BE401" s="335"/>
      <c r="BF401" s="335"/>
      <c r="BG401" s="335"/>
      <c r="BH401" s="335"/>
      <c r="BI401" s="335"/>
      <c r="BJ401" s="335"/>
      <c r="BK401" s="335"/>
      <c r="BL401" s="335"/>
      <c r="BM401" s="335"/>
      <c r="BN401" s="335"/>
      <c r="BO401" s="335"/>
      <c r="BP401" s="335"/>
      <c r="BQ401" s="335"/>
      <c r="BR401" s="335"/>
      <c r="BS401" s="335"/>
      <c r="BT401" s="335"/>
      <c r="BU401" s="335"/>
      <c r="BV401" s="335"/>
      <c r="BW401" s="335"/>
      <c r="BX401" s="335"/>
      <c r="BY401" s="335"/>
      <c r="BZ401" s="335"/>
      <c r="CA401" s="335"/>
      <c r="CB401" s="335"/>
      <c r="CC401" s="335"/>
      <c r="CD401" s="335"/>
      <c r="CE401" s="335"/>
      <c r="CF401" s="335"/>
    </row>
    <row r="402" spans="1:84" s="436" customFormat="1" ht="30" customHeight="1">
      <c r="A402" s="1092"/>
      <c r="B402" s="1178"/>
      <c r="C402" s="1179"/>
      <c r="D402" s="1179"/>
      <c r="E402" s="1179"/>
      <c r="F402" s="1179"/>
      <c r="G402" s="1179"/>
      <c r="H402" s="1180"/>
      <c r="I402" s="1014"/>
      <c r="J402" s="801"/>
      <c r="K402" s="802"/>
      <c r="L402" s="802"/>
      <c r="M402" s="810" t="s">
        <v>655</v>
      </c>
      <c r="N402" s="688"/>
      <c r="O402" s="653"/>
      <c r="P402" s="653"/>
      <c r="Q402" s="653"/>
      <c r="R402" s="689"/>
      <c r="S402" s="653"/>
      <c r="T402" s="653"/>
      <c r="U402" s="566">
        <v>26400</v>
      </c>
      <c r="V402" s="566">
        <v>26400</v>
      </c>
      <c r="W402" s="566">
        <v>0</v>
      </c>
      <c r="X402" s="566">
        <v>0</v>
      </c>
      <c r="Y402" s="566">
        <v>0</v>
      </c>
      <c r="Z402" s="566">
        <v>0</v>
      </c>
      <c r="AA402" s="335"/>
      <c r="AB402" s="335"/>
      <c r="AC402" s="335"/>
      <c r="AD402" s="335"/>
      <c r="AE402" s="335"/>
      <c r="AF402" s="335"/>
      <c r="AG402" s="335"/>
      <c r="AH402" s="335"/>
      <c r="AI402" s="335"/>
      <c r="AJ402" s="335"/>
      <c r="AK402" s="335"/>
      <c r="AL402" s="335"/>
      <c r="AM402" s="335"/>
      <c r="AN402" s="335"/>
      <c r="AO402" s="335"/>
      <c r="AP402" s="335"/>
      <c r="AQ402" s="335"/>
      <c r="AR402" s="335"/>
      <c r="AS402" s="335"/>
      <c r="AT402" s="335"/>
      <c r="AU402" s="335"/>
      <c r="AV402" s="335"/>
      <c r="AW402" s="335"/>
      <c r="AX402" s="335"/>
      <c r="AY402" s="335"/>
      <c r="AZ402" s="335"/>
      <c r="BA402" s="335"/>
      <c r="BB402" s="335"/>
      <c r="BC402" s="335"/>
      <c r="BD402" s="335"/>
      <c r="BE402" s="335"/>
      <c r="BF402" s="335"/>
      <c r="BG402" s="335"/>
      <c r="BH402" s="335"/>
      <c r="BI402" s="335"/>
      <c r="BJ402" s="335"/>
      <c r="BK402" s="335"/>
      <c r="BL402" s="335"/>
      <c r="BM402" s="335"/>
      <c r="BN402" s="335"/>
      <c r="BO402" s="335"/>
      <c r="BP402" s="335"/>
      <c r="BQ402" s="335"/>
      <c r="BR402" s="335"/>
      <c r="BS402" s="335"/>
      <c r="BT402" s="335"/>
      <c r="BU402" s="335"/>
      <c r="BV402" s="335"/>
      <c r="BW402" s="335"/>
      <c r="BX402" s="335"/>
      <c r="BY402" s="335"/>
      <c r="BZ402" s="335"/>
      <c r="CA402" s="335"/>
      <c r="CB402" s="335"/>
      <c r="CC402" s="335"/>
      <c r="CD402" s="335"/>
      <c r="CE402" s="335"/>
      <c r="CF402" s="335"/>
    </row>
    <row r="403" spans="1:84" s="436" customFormat="1" ht="45.75" customHeight="1">
      <c r="A403" s="1092"/>
      <c r="B403" s="1178"/>
      <c r="C403" s="1179"/>
      <c r="D403" s="1179"/>
      <c r="E403" s="1179"/>
      <c r="F403" s="1179"/>
      <c r="G403" s="1179"/>
      <c r="H403" s="1180"/>
      <c r="I403" s="1014"/>
      <c r="J403" s="801"/>
      <c r="K403" s="802"/>
      <c r="L403" s="802"/>
      <c r="M403" s="810" t="s">
        <v>656</v>
      </c>
      <c r="N403" s="688"/>
      <c r="O403" s="653"/>
      <c r="P403" s="653"/>
      <c r="Q403" s="653"/>
      <c r="R403" s="689"/>
      <c r="S403" s="653"/>
      <c r="T403" s="653"/>
      <c r="U403" s="566">
        <v>38116.96</v>
      </c>
      <c r="V403" s="566">
        <v>38116.96</v>
      </c>
      <c r="W403" s="566">
        <v>0</v>
      </c>
      <c r="X403" s="566">
        <v>0</v>
      </c>
      <c r="Y403" s="566">
        <v>0</v>
      </c>
      <c r="Z403" s="566">
        <v>0</v>
      </c>
      <c r="AA403" s="335"/>
      <c r="AB403" s="335"/>
      <c r="AC403" s="335"/>
      <c r="AD403" s="335"/>
      <c r="AE403" s="335"/>
      <c r="AF403" s="335"/>
      <c r="AG403" s="335"/>
      <c r="AH403" s="335"/>
      <c r="AI403" s="335"/>
      <c r="AJ403" s="335"/>
      <c r="AK403" s="335"/>
      <c r="AL403" s="335"/>
      <c r="AM403" s="335"/>
      <c r="AN403" s="335"/>
      <c r="AO403" s="335"/>
      <c r="AP403" s="335"/>
      <c r="AQ403" s="335"/>
      <c r="AR403" s="335"/>
      <c r="AS403" s="335"/>
      <c r="AT403" s="335"/>
      <c r="AU403" s="335"/>
      <c r="AV403" s="335"/>
      <c r="AW403" s="335"/>
      <c r="AX403" s="335"/>
      <c r="AY403" s="335"/>
      <c r="AZ403" s="335"/>
      <c r="BA403" s="335"/>
      <c r="BB403" s="335"/>
      <c r="BC403" s="335"/>
      <c r="BD403" s="335"/>
      <c r="BE403" s="335"/>
      <c r="BF403" s="335"/>
      <c r="BG403" s="335"/>
      <c r="BH403" s="335"/>
      <c r="BI403" s="335"/>
      <c r="BJ403" s="335"/>
      <c r="BK403" s="335"/>
      <c r="BL403" s="335"/>
      <c r="BM403" s="335"/>
      <c r="BN403" s="335"/>
      <c r="BO403" s="335"/>
      <c r="BP403" s="335"/>
      <c r="BQ403" s="335"/>
      <c r="BR403" s="335"/>
      <c r="BS403" s="335"/>
      <c r="BT403" s="335"/>
      <c r="BU403" s="335"/>
      <c r="BV403" s="335"/>
      <c r="BW403" s="335"/>
      <c r="BX403" s="335"/>
      <c r="BY403" s="335"/>
      <c r="BZ403" s="335"/>
      <c r="CA403" s="335"/>
      <c r="CB403" s="335"/>
      <c r="CC403" s="335"/>
      <c r="CD403" s="335"/>
      <c r="CE403" s="335"/>
      <c r="CF403" s="335"/>
    </row>
    <row r="404" spans="1:84" s="436" customFormat="1" ht="30" customHeight="1">
      <c r="A404" s="1092"/>
      <c r="B404" s="1178"/>
      <c r="C404" s="1179"/>
      <c r="D404" s="1179"/>
      <c r="E404" s="1179"/>
      <c r="F404" s="1179"/>
      <c r="G404" s="1179"/>
      <c r="H404" s="1180"/>
      <c r="I404" s="1014"/>
      <c r="J404" s="801"/>
      <c r="K404" s="802"/>
      <c r="L404" s="802"/>
      <c r="M404" s="810" t="s">
        <v>657</v>
      </c>
      <c r="N404" s="688"/>
      <c r="O404" s="653"/>
      <c r="P404" s="653"/>
      <c r="Q404" s="653"/>
      <c r="R404" s="689"/>
      <c r="S404" s="653"/>
      <c r="T404" s="653"/>
      <c r="U404" s="566">
        <v>60477.98</v>
      </c>
      <c r="V404" s="566">
        <v>60477.98</v>
      </c>
      <c r="W404" s="566">
        <v>0</v>
      </c>
      <c r="X404" s="566">
        <v>0</v>
      </c>
      <c r="Y404" s="566">
        <v>0</v>
      </c>
      <c r="Z404" s="566">
        <v>0</v>
      </c>
      <c r="AA404" s="335"/>
      <c r="AB404" s="335"/>
      <c r="AC404" s="335"/>
      <c r="AD404" s="335"/>
      <c r="AE404" s="335"/>
      <c r="AF404" s="335"/>
      <c r="AG404" s="335"/>
      <c r="AH404" s="335"/>
      <c r="AI404" s="335"/>
      <c r="AJ404" s="335"/>
      <c r="AK404" s="335"/>
      <c r="AL404" s="335"/>
      <c r="AM404" s="335"/>
      <c r="AN404" s="335"/>
      <c r="AO404" s="335"/>
      <c r="AP404" s="335"/>
      <c r="AQ404" s="335"/>
      <c r="AR404" s="335"/>
      <c r="AS404" s="335"/>
      <c r="AT404" s="335"/>
      <c r="AU404" s="335"/>
      <c r="AV404" s="335"/>
      <c r="AW404" s="335"/>
      <c r="AX404" s="335"/>
      <c r="AY404" s="335"/>
      <c r="AZ404" s="335"/>
      <c r="BA404" s="335"/>
      <c r="BB404" s="335"/>
      <c r="BC404" s="335"/>
      <c r="BD404" s="335"/>
      <c r="BE404" s="335"/>
      <c r="BF404" s="335"/>
      <c r="BG404" s="335"/>
      <c r="BH404" s="335"/>
      <c r="BI404" s="335"/>
      <c r="BJ404" s="335"/>
      <c r="BK404" s="335"/>
      <c r="BL404" s="335"/>
      <c r="BM404" s="335"/>
      <c r="BN404" s="335"/>
      <c r="BO404" s="335"/>
      <c r="BP404" s="335"/>
      <c r="BQ404" s="335"/>
      <c r="BR404" s="335"/>
      <c r="BS404" s="335"/>
      <c r="BT404" s="335"/>
      <c r="BU404" s="335"/>
      <c r="BV404" s="335"/>
      <c r="BW404" s="335"/>
      <c r="BX404" s="335"/>
      <c r="BY404" s="335"/>
      <c r="BZ404" s="335"/>
      <c r="CA404" s="335"/>
      <c r="CB404" s="335"/>
      <c r="CC404" s="335"/>
      <c r="CD404" s="335"/>
      <c r="CE404" s="335"/>
      <c r="CF404" s="335"/>
    </row>
    <row r="405" spans="1:84" s="436" customFormat="1" ht="30" customHeight="1">
      <c r="A405" s="1092"/>
      <c r="B405" s="1178"/>
      <c r="C405" s="1179"/>
      <c r="D405" s="1179"/>
      <c r="E405" s="1179"/>
      <c r="F405" s="1179"/>
      <c r="G405" s="1179"/>
      <c r="H405" s="1180"/>
      <c r="I405" s="1014"/>
      <c r="J405" s="801"/>
      <c r="K405" s="802"/>
      <c r="L405" s="802"/>
      <c r="M405" s="810" t="s">
        <v>658</v>
      </c>
      <c r="N405" s="688"/>
      <c r="O405" s="653"/>
      <c r="P405" s="653"/>
      <c r="Q405" s="653"/>
      <c r="R405" s="689"/>
      <c r="S405" s="653"/>
      <c r="T405" s="653"/>
      <c r="U405" s="566">
        <v>10298.28</v>
      </c>
      <c r="V405" s="566">
        <v>10298.28</v>
      </c>
      <c r="W405" s="566">
        <v>0</v>
      </c>
      <c r="X405" s="566">
        <v>0</v>
      </c>
      <c r="Y405" s="566">
        <v>0</v>
      </c>
      <c r="Z405" s="566">
        <v>0</v>
      </c>
      <c r="AA405" s="335"/>
      <c r="AB405" s="335"/>
      <c r="AC405" s="335"/>
      <c r="AD405" s="335"/>
      <c r="AE405" s="335"/>
      <c r="AF405" s="335"/>
      <c r="AG405" s="335"/>
      <c r="AH405" s="335"/>
      <c r="AI405" s="335"/>
      <c r="AJ405" s="335"/>
      <c r="AK405" s="335"/>
      <c r="AL405" s="335"/>
      <c r="AM405" s="335"/>
      <c r="AN405" s="335"/>
      <c r="AO405" s="335"/>
      <c r="AP405" s="335"/>
      <c r="AQ405" s="335"/>
      <c r="AR405" s="335"/>
      <c r="AS405" s="335"/>
      <c r="AT405" s="335"/>
      <c r="AU405" s="335"/>
      <c r="AV405" s="335"/>
      <c r="AW405" s="335"/>
      <c r="AX405" s="335"/>
      <c r="AY405" s="335"/>
      <c r="AZ405" s="335"/>
      <c r="BA405" s="335"/>
      <c r="BB405" s="335"/>
      <c r="BC405" s="335"/>
      <c r="BD405" s="335"/>
      <c r="BE405" s="335"/>
      <c r="BF405" s="335"/>
      <c r="BG405" s="335"/>
      <c r="BH405" s="335"/>
      <c r="BI405" s="335"/>
      <c r="BJ405" s="335"/>
      <c r="BK405" s="335"/>
      <c r="BL405" s="335"/>
      <c r="BM405" s="335"/>
      <c r="BN405" s="335"/>
      <c r="BO405" s="335"/>
      <c r="BP405" s="335"/>
      <c r="BQ405" s="335"/>
      <c r="BR405" s="335"/>
      <c r="BS405" s="335"/>
      <c r="BT405" s="335"/>
      <c r="BU405" s="335"/>
      <c r="BV405" s="335"/>
      <c r="BW405" s="335"/>
      <c r="BX405" s="335"/>
      <c r="BY405" s="335"/>
      <c r="BZ405" s="335"/>
      <c r="CA405" s="335"/>
      <c r="CB405" s="335"/>
      <c r="CC405" s="335"/>
      <c r="CD405" s="335"/>
      <c r="CE405" s="335"/>
      <c r="CF405" s="335"/>
    </row>
    <row r="406" spans="1:84" s="436" customFormat="1" ht="30" customHeight="1">
      <c r="A406" s="1092"/>
      <c r="B406" s="1178"/>
      <c r="C406" s="1179"/>
      <c r="D406" s="1179"/>
      <c r="E406" s="1179"/>
      <c r="F406" s="1179"/>
      <c r="G406" s="1179"/>
      <c r="H406" s="1180"/>
      <c r="I406" s="1014"/>
      <c r="J406" s="801"/>
      <c r="K406" s="802"/>
      <c r="L406" s="802"/>
      <c r="M406" s="810" t="s">
        <v>659</v>
      </c>
      <c r="N406" s="688"/>
      <c r="O406" s="653"/>
      <c r="P406" s="653"/>
      <c r="Q406" s="653"/>
      <c r="R406" s="689"/>
      <c r="S406" s="653"/>
      <c r="T406" s="653"/>
      <c r="U406" s="566">
        <v>4900.5</v>
      </c>
      <c r="V406" s="566">
        <v>4900.5</v>
      </c>
      <c r="W406" s="566">
        <v>0</v>
      </c>
      <c r="X406" s="566">
        <v>0</v>
      </c>
      <c r="Y406" s="566">
        <v>0</v>
      </c>
      <c r="Z406" s="566">
        <v>0</v>
      </c>
      <c r="AA406" s="335"/>
      <c r="AB406" s="335"/>
      <c r="AC406" s="335"/>
      <c r="AD406" s="335"/>
      <c r="AE406" s="335"/>
      <c r="AF406" s="335"/>
      <c r="AG406" s="335"/>
      <c r="AH406" s="335"/>
      <c r="AI406" s="335"/>
      <c r="AJ406" s="335"/>
      <c r="AK406" s="335"/>
      <c r="AL406" s="335"/>
      <c r="AM406" s="335"/>
      <c r="AN406" s="335"/>
      <c r="AO406" s="335"/>
      <c r="AP406" s="335"/>
      <c r="AQ406" s="335"/>
      <c r="AR406" s="335"/>
      <c r="AS406" s="335"/>
      <c r="AT406" s="335"/>
      <c r="AU406" s="335"/>
      <c r="AV406" s="335"/>
      <c r="AW406" s="335"/>
      <c r="AX406" s="335"/>
      <c r="AY406" s="335"/>
      <c r="AZ406" s="335"/>
      <c r="BA406" s="335"/>
      <c r="BB406" s="335"/>
      <c r="BC406" s="335"/>
      <c r="BD406" s="335"/>
      <c r="BE406" s="335"/>
      <c r="BF406" s="335"/>
      <c r="BG406" s="335"/>
      <c r="BH406" s="335"/>
      <c r="BI406" s="335"/>
      <c r="BJ406" s="335"/>
      <c r="BK406" s="335"/>
      <c r="BL406" s="335"/>
      <c r="BM406" s="335"/>
      <c r="BN406" s="335"/>
      <c r="BO406" s="335"/>
      <c r="BP406" s="335"/>
      <c r="BQ406" s="335"/>
      <c r="BR406" s="335"/>
      <c r="BS406" s="335"/>
      <c r="BT406" s="335"/>
      <c r="BU406" s="335"/>
      <c r="BV406" s="335"/>
      <c r="BW406" s="335"/>
      <c r="BX406" s="335"/>
      <c r="BY406" s="335"/>
      <c r="BZ406" s="335"/>
      <c r="CA406" s="335"/>
      <c r="CB406" s="335"/>
      <c r="CC406" s="335"/>
      <c r="CD406" s="335"/>
      <c r="CE406" s="335"/>
      <c r="CF406" s="335"/>
    </row>
    <row r="407" spans="1:84" s="436" customFormat="1" ht="30" customHeight="1">
      <c r="A407" s="1092"/>
      <c r="B407" s="1178"/>
      <c r="C407" s="1179"/>
      <c r="D407" s="1179"/>
      <c r="E407" s="1179"/>
      <c r="F407" s="1179"/>
      <c r="G407" s="1179"/>
      <c r="H407" s="1180"/>
      <c r="I407" s="1014"/>
      <c r="J407" s="801"/>
      <c r="K407" s="802"/>
      <c r="L407" s="802"/>
      <c r="M407" s="810" t="s">
        <v>660</v>
      </c>
      <c r="N407" s="688"/>
      <c r="O407" s="653"/>
      <c r="P407" s="653"/>
      <c r="Q407" s="653"/>
      <c r="R407" s="689"/>
      <c r="S407" s="653"/>
      <c r="T407" s="653"/>
      <c r="U407" s="566">
        <v>60312</v>
      </c>
      <c r="V407" s="566">
        <v>60312</v>
      </c>
      <c r="W407" s="566">
        <v>0</v>
      </c>
      <c r="X407" s="566">
        <v>0</v>
      </c>
      <c r="Y407" s="566">
        <v>0</v>
      </c>
      <c r="Z407" s="566">
        <v>0</v>
      </c>
      <c r="AA407" s="335"/>
      <c r="AB407" s="335"/>
      <c r="AC407" s="335"/>
      <c r="AD407" s="335"/>
      <c r="AE407" s="335"/>
      <c r="AF407" s="335"/>
      <c r="AG407" s="335"/>
      <c r="AH407" s="335"/>
      <c r="AI407" s="335"/>
      <c r="AJ407" s="335"/>
      <c r="AK407" s="335"/>
      <c r="AL407" s="335"/>
      <c r="AM407" s="335"/>
      <c r="AN407" s="335"/>
      <c r="AO407" s="335"/>
      <c r="AP407" s="335"/>
      <c r="AQ407" s="335"/>
      <c r="AR407" s="335"/>
      <c r="AS407" s="335"/>
      <c r="AT407" s="335"/>
      <c r="AU407" s="335"/>
      <c r="AV407" s="335"/>
      <c r="AW407" s="335"/>
      <c r="AX407" s="335"/>
      <c r="AY407" s="335"/>
      <c r="AZ407" s="335"/>
      <c r="BA407" s="335"/>
      <c r="BB407" s="335"/>
      <c r="BC407" s="335"/>
      <c r="BD407" s="335"/>
      <c r="BE407" s="335"/>
      <c r="BF407" s="335"/>
      <c r="BG407" s="335"/>
      <c r="BH407" s="335"/>
      <c r="BI407" s="335"/>
      <c r="BJ407" s="335"/>
      <c r="BK407" s="335"/>
      <c r="BL407" s="335"/>
      <c r="BM407" s="335"/>
      <c r="BN407" s="335"/>
      <c r="BO407" s="335"/>
      <c r="BP407" s="335"/>
      <c r="BQ407" s="335"/>
      <c r="BR407" s="335"/>
      <c r="BS407" s="335"/>
      <c r="BT407" s="335"/>
      <c r="BU407" s="335"/>
      <c r="BV407" s="335"/>
      <c r="BW407" s="335"/>
      <c r="BX407" s="335"/>
      <c r="BY407" s="335"/>
      <c r="BZ407" s="335"/>
      <c r="CA407" s="335"/>
      <c r="CB407" s="335"/>
      <c r="CC407" s="335"/>
      <c r="CD407" s="335"/>
      <c r="CE407" s="335"/>
      <c r="CF407" s="335"/>
    </row>
    <row r="408" spans="1:84" s="436" customFormat="1" ht="30" customHeight="1">
      <c r="A408" s="1092"/>
      <c r="B408" s="1178"/>
      <c r="C408" s="1179"/>
      <c r="D408" s="1179"/>
      <c r="E408" s="1179"/>
      <c r="F408" s="1179"/>
      <c r="G408" s="1179"/>
      <c r="H408" s="1180"/>
      <c r="I408" s="1014"/>
      <c r="J408" s="801"/>
      <c r="K408" s="802"/>
      <c r="L408" s="802"/>
      <c r="M408" s="810" t="s">
        <v>661</v>
      </c>
      <c r="N408" s="688"/>
      <c r="O408" s="653"/>
      <c r="P408" s="653"/>
      <c r="Q408" s="653"/>
      <c r="R408" s="689"/>
      <c r="S408" s="653"/>
      <c r="T408" s="653"/>
      <c r="U408" s="566">
        <v>35502.48</v>
      </c>
      <c r="V408" s="566">
        <v>35502.48</v>
      </c>
      <c r="W408" s="566">
        <v>0</v>
      </c>
      <c r="X408" s="566">
        <v>0</v>
      </c>
      <c r="Y408" s="566">
        <v>0</v>
      </c>
      <c r="Z408" s="566">
        <v>0</v>
      </c>
      <c r="AA408" s="335"/>
      <c r="AB408" s="335"/>
      <c r="AC408" s="335"/>
      <c r="AD408" s="335"/>
      <c r="AE408" s="335"/>
      <c r="AF408" s="335"/>
      <c r="AG408" s="335"/>
      <c r="AH408" s="335"/>
      <c r="AI408" s="335"/>
      <c r="AJ408" s="335"/>
      <c r="AK408" s="335"/>
      <c r="AL408" s="335"/>
      <c r="AM408" s="335"/>
      <c r="AN408" s="335"/>
      <c r="AO408" s="335"/>
      <c r="AP408" s="335"/>
      <c r="AQ408" s="335"/>
      <c r="AR408" s="335"/>
      <c r="AS408" s="335"/>
      <c r="AT408" s="335"/>
      <c r="AU408" s="335"/>
      <c r="AV408" s="335"/>
      <c r="AW408" s="335"/>
      <c r="AX408" s="335"/>
      <c r="AY408" s="335"/>
      <c r="AZ408" s="335"/>
      <c r="BA408" s="335"/>
      <c r="BB408" s="335"/>
      <c r="BC408" s="335"/>
      <c r="BD408" s="335"/>
      <c r="BE408" s="335"/>
      <c r="BF408" s="335"/>
      <c r="BG408" s="335"/>
      <c r="BH408" s="335"/>
      <c r="BI408" s="335"/>
      <c r="BJ408" s="335"/>
      <c r="BK408" s="335"/>
      <c r="BL408" s="335"/>
      <c r="BM408" s="335"/>
      <c r="BN408" s="335"/>
      <c r="BO408" s="335"/>
      <c r="BP408" s="335"/>
      <c r="BQ408" s="335"/>
      <c r="BR408" s="335"/>
      <c r="BS408" s="335"/>
      <c r="BT408" s="335"/>
      <c r="BU408" s="335"/>
      <c r="BV408" s="335"/>
      <c r="BW408" s="335"/>
      <c r="BX408" s="335"/>
      <c r="BY408" s="335"/>
      <c r="BZ408" s="335"/>
      <c r="CA408" s="335"/>
      <c r="CB408" s="335"/>
      <c r="CC408" s="335"/>
      <c r="CD408" s="335"/>
      <c r="CE408" s="335"/>
      <c r="CF408" s="335"/>
    </row>
    <row r="409" spans="1:84" s="436" customFormat="1" ht="30" customHeight="1">
      <c r="A409" s="1181"/>
      <c r="B409" s="1182"/>
      <c r="C409" s="1183"/>
      <c r="D409" s="1183"/>
      <c r="E409" s="1183"/>
      <c r="F409" s="1183"/>
      <c r="G409" s="1183"/>
      <c r="H409" s="1184"/>
      <c r="I409" s="1015"/>
      <c r="J409" s="801"/>
      <c r="K409" s="802"/>
      <c r="L409" s="802"/>
      <c r="M409" s="810" t="s">
        <v>654</v>
      </c>
      <c r="N409" s="688"/>
      <c r="O409" s="653"/>
      <c r="P409" s="653"/>
      <c r="Q409" s="653"/>
      <c r="R409" s="689"/>
      <c r="S409" s="653"/>
      <c r="T409" s="653"/>
      <c r="U409" s="566">
        <v>191250</v>
      </c>
      <c r="V409" s="566">
        <v>191250</v>
      </c>
      <c r="W409" s="566">
        <v>0</v>
      </c>
      <c r="X409" s="566">
        <v>0</v>
      </c>
      <c r="Y409" s="566">
        <v>0</v>
      </c>
      <c r="Z409" s="566">
        <v>0</v>
      </c>
      <c r="AA409" s="335"/>
      <c r="AB409" s="335"/>
      <c r="AC409" s="335"/>
      <c r="AD409" s="335"/>
      <c r="AE409" s="335"/>
      <c r="AF409" s="335"/>
      <c r="AG409" s="335"/>
      <c r="AH409" s="335"/>
      <c r="AI409" s="335"/>
      <c r="AJ409" s="335"/>
      <c r="AK409" s="335"/>
      <c r="AL409" s="335"/>
      <c r="AM409" s="335"/>
      <c r="AN409" s="335"/>
      <c r="AO409" s="335"/>
      <c r="AP409" s="335"/>
      <c r="AQ409" s="335"/>
      <c r="AR409" s="335"/>
      <c r="AS409" s="335"/>
      <c r="AT409" s="335"/>
      <c r="AU409" s="335"/>
      <c r="AV409" s="335"/>
      <c r="AW409" s="335"/>
      <c r="AX409" s="335"/>
      <c r="AY409" s="335"/>
      <c r="AZ409" s="335"/>
      <c r="BA409" s="335"/>
      <c r="BB409" s="335"/>
      <c r="BC409" s="335"/>
      <c r="BD409" s="335"/>
      <c r="BE409" s="335"/>
      <c r="BF409" s="335"/>
      <c r="BG409" s="335"/>
      <c r="BH409" s="335"/>
      <c r="BI409" s="335"/>
      <c r="BJ409" s="335"/>
      <c r="BK409" s="335"/>
      <c r="BL409" s="335"/>
      <c r="BM409" s="335"/>
      <c r="BN409" s="335"/>
      <c r="BO409" s="335"/>
      <c r="BP409" s="335"/>
      <c r="BQ409" s="335"/>
      <c r="BR409" s="335"/>
      <c r="BS409" s="335"/>
      <c r="BT409" s="335"/>
      <c r="BU409" s="335"/>
      <c r="BV409" s="335"/>
      <c r="BW409" s="335"/>
      <c r="BX409" s="335"/>
      <c r="BY409" s="335"/>
      <c r="BZ409" s="335"/>
      <c r="CA409" s="335"/>
      <c r="CB409" s="335"/>
      <c r="CC409" s="335"/>
      <c r="CD409" s="335"/>
      <c r="CE409" s="335"/>
      <c r="CF409" s="335"/>
    </row>
    <row r="410" spans="1:84" s="436" customFormat="1" ht="51" customHeight="1">
      <c r="A410" s="816"/>
      <c r="B410" s="817"/>
      <c r="C410" s="818"/>
      <c r="D410" s="818"/>
      <c r="E410" s="818"/>
      <c r="F410" s="818"/>
      <c r="G410" s="818"/>
      <c r="H410" s="819"/>
      <c r="I410" s="574"/>
      <c r="J410" s="801"/>
      <c r="K410" s="802"/>
      <c r="L410" s="802"/>
      <c r="M410" s="810" t="s">
        <v>946</v>
      </c>
      <c r="N410" s="688"/>
      <c r="O410" s="653"/>
      <c r="P410" s="653"/>
      <c r="Q410" s="653"/>
      <c r="R410" s="689"/>
      <c r="S410" s="653"/>
      <c r="T410" s="653"/>
      <c r="U410" s="566">
        <v>40324.8</v>
      </c>
      <c r="V410" s="566">
        <v>40324.8</v>
      </c>
      <c r="W410" s="566"/>
      <c r="X410" s="566"/>
      <c r="Y410" s="566"/>
      <c r="Z410" s="566"/>
      <c r="AA410" s="335"/>
      <c r="AB410" s="335"/>
      <c r="AC410" s="335"/>
      <c r="AD410" s="335"/>
      <c r="AE410" s="335"/>
      <c r="AF410" s="335"/>
      <c r="AG410" s="335"/>
      <c r="AH410" s="335"/>
      <c r="AI410" s="335"/>
      <c r="AJ410" s="335"/>
      <c r="AK410" s="335"/>
      <c r="AL410" s="335"/>
      <c r="AM410" s="335"/>
      <c r="AN410" s="335"/>
      <c r="AO410" s="335"/>
      <c r="AP410" s="335"/>
      <c r="AQ410" s="335"/>
      <c r="AR410" s="335"/>
      <c r="AS410" s="335"/>
      <c r="AT410" s="335"/>
      <c r="AU410" s="335"/>
      <c r="AV410" s="335"/>
      <c r="AW410" s="335"/>
      <c r="AX410" s="335"/>
      <c r="AY410" s="335"/>
      <c r="AZ410" s="335"/>
      <c r="BA410" s="335"/>
      <c r="BB410" s="335"/>
      <c r="BC410" s="335"/>
      <c r="BD410" s="335"/>
      <c r="BE410" s="335"/>
      <c r="BF410" s="335"/>
      <c r="BG410" s="335"/>
      <c r="BH410" s="335"/>
      <c r="BI410" s="335"/>
      <c r="BJ410" s="335"/>
      <c r="BK410" s="335"/>
      <c r="BL410" s="335"/>
      <c r="BM410" s="335"/>
      <c r="BN410" s="335"/>
      <c r="BO410" s="335"/>
      <c r="BP410" s="335"/>
      <c r="BQ410" s="335"/>
      <c r="BR410" s="335"/>
      <c r="BS410" s="335"/>
      <c r="BT410" s="335"/>
      <c r="BU410" s="335"/>
      <c r="BV410" s="335"/>
      <c r="BW410" s="335"/>
      <c r="BX410" s="335"/>
      <c r="BY410" s="335"/>
      <c r="BZ410" s="335"/>
      <c r="CA410" s="335"/>
      <c r="CB410" s="335"/>
      <c r="CC410" s="335"/>
      <c r="CD410" s="335"/>
      <c r="CE410" s="335"/>
      <c r="CF410" s="335"/>
    </row>
    <row r="411" spans="1:84" s="3" customFormat="1" ht="209.25" customHeight="1">
      <c r="A411" s="456" t="s">
        <v>648</v>
      </c>
      <c r="B411" s="457">
        <v>811</v>
      </c>
      <c r="C411" s="458" t="s">
        <v>103</v>
      </c>
      <c r="D411" s="457" t="s">
        <v>814</v>
      </c>
      <c r="E411" s="457">
        <v>612</v>
      </c>
      <c r="F411" s="457"/>
      <c r="G411" s="484" t="s">
        <v>815</v>
      </c>
      <c r="H411" s="503">
        <v>1111</v>
      </c>
      <c r="I411" s="459" t="s">
        <v>653</v>
      </c>
      <c r="J411" s="347"/>
      <c r="K411" s="168"/>
      <c r="L411" s="168"/>
      <c r="M411" s="441"/>
      <c r="N411" s="349"/>
      <c r="O411" s="350"/>
      <c r="P411" s="350"/>
      <c r="Q411" s="350"/>
      <c r="R411" s="351"/>
      <c r="S411" s="350"/>
      <c r="T411" s="350"/>
      <c r="U411" s="32">
        <v>40668571.31</v>
      </c>
      <c r="V411" s="32">
        <v>40668571.31</v>
      </c>
      <c r="W411" s="32">
        <v>30211338.69</v>
      </c>
      <c r="X411" s="32">
        <v>30211338.69</v>
      </c>
      <c r="Y411" s="32">
        <v>0</v>
      </c>
      <c r="Z411" s="32">
        <v>0</v>
      </c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</row>
    <row r="412" spans="1:84" s="436" customFormat="1" ht="95.25" customHeight="1">
      <c r="A412" s="1174" t="s">
        <v>476</v>
      </c>
      <c r="B412" s="1175"/>
      <c r="C412" s="1176"/>
      <c r="D412" s="1176"/>
      <c r="E412" s="1176"/>
      <c r="F412" s="1176"/>
      <c r="G412" s="1176"/>
      <c r="H412" s="1177"/>
      <c r="I412" s="1013" t="s">
        <v>820</v>
      </c>
      <c r="J412" s="801"/>
      <c r="K412" s="802"/>
      <c r="L412" s="802"/>
      <c r="M412" s="810" t="s">
        <v>816</v>
      </c>
      <c r="N412" s="688"/>
      <c r="O412" s="653">
        <v>4</v>
      </c>
      <c r="P412" s="653">
        <v>2863060.29</v>
      </c>
      <c r="Q412" s="653">
        <v>11452241.16</v>
      </c>
      <c r="R412" s="689"/>
      <c r="S412" s="653"/>
      <c r="T412" s="653"/>
      <c r="U412" s="653">
        <v>11452241.16</v>
      </c>
      <c r="V412" s="653">
        <v>11452241.16</v>
      </c>
      <c r="W412" s="566">
        <v>0</v>
      </c>
      <c r="X412" s="566">
        <v>0</v>
      </c>
      <c r="Y412" s="566">
        <v>0</v>
      </c>
      <c r="Z412" s="566">
        <v>0</v>
      </c>
      <c r="AA412" s="335"/>
      <c r="AB412" s="335"/>
      <c r="AC412" s="335"/>
      <c r="AD412" s="335"/>
      <c r="AE412" s="335"/>
      <c r="AF412" s="335"/>
      <c r="AG412" s="335"/>
      <c r="AH412" s="335"/>
      <c r="AI412" s="335"/>
      <c r="AJ412" s="335"/>
      <c r="AK412" s="335"/>
      <c r="AL412" s="335"/>
      <c r="AM412" s="335"/>
      <c r="AN412" s="335"/>
      <c r="AO412" s="335"/>
      <c r="AP412" s="335"/>
      <c r="AQ412" s="335"/>
      <c r="AR412" s="335"/>
      <c r="AS412" s="335"/>
      <c r="AT412" s="335"/>
      <c r="AU412" s="335"/>
      <c r="AV412" s="335"/>
      <c r="AW412" s="335"/>
      <c r="AX412" s="335"/>
      <c r="AY412" s="335"/>
      <c r="AZ412" s="335"/>
      <c r="BA412" s="335"/>
      <c r="BB412" s="335"/>
      <c r="BC412" s="335"/>
      <c r="BD412" s="335"/>
      <c r="BE412" s="335"/>
      <c r="BF412" s="335"/>
      <c r="BG412" s="335"/>
      <c r="BH412" s="335"/>
      <c r="BI412" s="335"/>
      <c r="BJ412" s="335"/>
      <c r="BK412" s="335"/>
      <c r="BL412" s="335"/>
      <c r="BM412" s="335"/>
      <c r="BN412" s="335"/>
      <c r="BO412" s="335"/>
      <c r="BP412" s="335"/>
      <c r="BQ412" s="335"/>
      <c r="BR412" s="335"/>
      <c r="BS412" s="335"/>
      <c r="BT412" s="335"/>
      <c r="BU412" s="335"/>
      <c r="BV412" s="335"/>
      <c r="BW412" s="335"/>
      <c r="BX412" s="335"/>
      <c r="BY412" s="335"/>
      <c r="BZ412" s="335"/>
      <c r="CA412" s="335"/>
      <c r="CB412" s="335"/>
      <c r="CC412" s="335"/>
      <c r="CD412" s="335"/>
      <c r="CE412" s="335"/>
      <c r="CF412" s="335"/>
    </row>
    <row r="413" spans="1:84" s="436" customFormat="1" ht="169.5" customHeight="1">
      <c r="A413" s="1092"/>
      <c r="B413" s="1178"/>
      <c r="C413" s="1179"/>
      <c r="D413" s="1179"/>
      <c r="E413" s="1179"/>
      <c r="F413" s="1179"/>
      <c r="G413" s="1179"/>
      <c r="H413" s="1180"/>
      <c r="I413" s="1014"/>
      <c r="J413" s="801"/>
      <c r="K413" s="802"/>
      <c r="L413" s="802"/>
      <c r="M413" s="810" t="s">
        <v>817</v>
      </c>
      <c r="N413" s="688"/>
      <c r="O413" s="653">
        <v>2</v>
      </c>
      <c r="P413" s="653">
        <v>4356646.4</v>
      </c>
      <c r="Q413" s="653">
        <v>8713292.8</v>
      </c>
      <c r="R413" s="689"/>
      <c r="S413" s="653"/>
      <c r="T413" s="653"/>
      <c r="U413" s="653">
        <v>8713292.8</v>
      </c>
      <c r="V413" s="653">
        <v>8713292.8</v>
      </c>
      <c r="W413" s="566">
        <v>0</v>
      </c>
      <c r="X413" s="566">
        <v>0</v>
      </c>
      <c r="Y413" s="566">
        <v>0</v>
      </c>
      <c r="Z413" s="566">
        <v>0</v>
      </c>
      <c r="AA413" s="335"/>
      <c r="AB413" s="335"/>
      <c r="AC413" s="335"/>
      <c r="AD413" s="335"/>
      <c r="AE413" s="335"/>
      <c r="AF413" s="335"/>
      <c r="AG413" s="335"/>
      <c r="AH413" s="335"/>
      <c r="AI413" s="335"/>
      <c r="AJ413" s="335"/>
      <c r="AK413" s="335"/>
      <c r="AL413" s="335"/>
      <c r="AM413" s="335"/>
      <c r="AN413" s="335"/>
      <c r="AO413" s="335"/>
      <c r="AP413" s="335"/>
      <c r="AQ413" s="335"/>
      <c r="AR413" s="335"/>
      <c r="AS413" s="335"/>
      <c r="AT413" s="335"/>
      <c r="AU413" s="335"/>
      <c r="AV413" s="335"/>
      <c r="AW413" s="335"/>
      <c r="AX413" s="335"/>
      <c r="AY413" s="335"/>
      <c r="AZ413" s="335"/>
      <c r="BA413" s="335"/>
      <c r="BB413" s="335"/>
      <c r="BC413" s="335"/>
      <c r="BD413" s="335"/>
      <c r="BE413" s="335"/>
      <c r="BF413" s="335"/>
      <c r="BG413" s="335"/>
      <c r="BH413" s="335"/>
      <c r="BI413" s="335"/>
      <c r="BJ413" s="335"/>
      <c r="BK413" s="335"/>
      <c r="BL413" s="335"/>
      <c r="BM413" s="335"/>
      <c r="BN413" s="335"/>
      <c r="BO413" s="335"/>
      <c r="BP413" s="335"/>
      <c r="BQ413" s="335"/>
      <c r="BR413" s="335"/>
      <c r="BS413" s="335"/>
      <c r="BT413" s="335"/>
      <c r="BU413" s="335"/>
      <c r="BV413" s="335"/>
      <c r="BW413" s="335"/>
      <c r="BX413" s="335"/>
      <c r="BY413" s="335"/>
      <c r="BZ413" s="335"/>
      <c r="CA413" s="335"/>
      <c r="CB413" s="335"/>
      <c r="CC413" s="335"/>
      <c r="CD413" s="335"/>
      <c r="CE413" s="335"/>
      <c r="CF413" s="335"/>
    </row>
    <row r="414" spans="1:84" s="436" customFormat="1" ht="67.5" customHeight="1">
      <c r="A414" s="1092"/>
      <c r="B414" s="1178"/>
      <c r="C414" s="1179"/>
      <c r="D414" s="1179"/>
      <c r="E414" s="1179"/>
      <c r="F414" s="1179"/>
      <c r="G414" s="1179"/>
      <c r="H414" s="1180"/>
      <c r="I414" s="1014"/>
      <c r="J414" s="801"/>
      <c r="K414" s="802"/>
      <c r="L414" s="802"/>
      <c r="M414" s="810" t="s">
        <v>818</v>
      </c>
      <c r="N414" s="688"/>
      <c r="O414" s="653">
        <v>1</v>
      </c>
      <c r="P414" s="653">
        <v>15134237.35</v>
      </c>
      <c r="Q414" s="653">
        <v>15134237.35</v>
      </c>
      <c r="R414" s="689"/>
      <c r="S414" s="653"/>
      <c r="T414" s="653"/>
      <c r="U414" s="653">
        <v>15134237.35</v>
      </c>
      <c r="V414" s="653">
        <v>15134237.35</v>
      </c>
      <c r="W414" s="566">
        <v>0</v>
      </c>
      <c r="X414" s="566">
        <v>0</v>
      </c>
      <c r="Y414" s="566">
        <v>0</v>
      </c>
      <c r="Z414" s="566">
        <v>0</v>
      </c>
      <c r="AA414" s="335"/>
      <c r="AB414" s="335"/>
      <c r="AC414" s="335"/>
      <c r="AD414" s="335"/>
      <c r="AE414" s="335"/>
      <c r="AF414" s="335"/>
      <c r="AG414" s="335"/>
      <c r="AH414" s="335"/>
      <c r="AI414" s="335"/>
      <c r="AJ414" s="335"/>
      <c r="AK414" s="335"/>
      <c r="AL414" s="335"/>
      <c r="AM414" s="335"/>
      <c r="AN414" s="335"/>
      <c r="AO414" s="335"/>
      <c r="AP414" s="335"/>
      <c r="AQ414" s="335"/>
      <c r="AR414" s="335"/>
      <c r="AS414" s="335"/>
      <c r="AT414" s="335"/>
      <c r="AU414" s="335"/>
      <c r="AV414" s="335"/>
      <c r="AW414" s="335"/>
      <c r="AX414" s="335"/>
      <c r="AY414" s="335"/>
      <c r="AZ414" s="335"/>
      <c r="BA414" s="335"/>
      <c r="BB414" s="335"/>
      <c r="BC414" s="335"/>
      <c r="BD414" s="335"/>
      <c r="BE414" s="335"/>
      <c r="BF414" s="335"/>
      <c r="BG414" s="335"/>
      <c r="BH414" s="335"/>
      <c r="BI414" s="335"/>
      <c r="BJ414" s="335"/>
      <c r="BK414" s="335"/>
      <c r="BL414" s="335"/>
      <c r="BM414" s="335"/>
      <c r="BN414" s="335"/>
      <c r="BO414" s="335"/>
      <c r="BP414" s="335"/>
      <c r="BQ414" s="335"/>
      <c r="BR414" s="335"/>
      <c r="BS414" s="335"/>
      <c r="BT414" s="335"/>
      <c r="BU414" s="335"/>
      <c r="BV414" s="335"/>
      <c r="BW414" s="335"/>
      <c r="BX414" s="335"/>
      <c r="BY414" s="335"/>
      <c r="BZ414" s="335"/>
      <c r="CA414" s="335"/>
      <c r="CB414" s="335"/>
      <c r="CC414" s="335"/>
      <c r="CD414" s="335"/>
      <c r="CE414" s="335"/>
      <c r="CF414" s="335"/>
    </row>
    <row r="415" spans="1:84" s="436" customFormat="1" ht="43.5" customHeight="1">
      <c r="A415" s="1092"/>
      <c r="B415" s="1178"/>
      <c r="C415" s="1179"/>
      <c r="D415" s="1179"/>
      <c r="E415" s="1179"/>
      <c r="F415" s="1179"/>
      <c r="G415" s="1179"/>
      <c r="H415" s="1180"/>
      <c r="I415" s="1014"/>
      <c r="J415" s="801"/>
      <c r="K415" s="802"/>
      <c r="L415" s="802"/>
      <c r="M415" s="810" t="s">
        <v>819</v>
      </c>
      <c r="N415" s="688"/>
      <c r="O415" s="653">
        <v>1</v>
      </c>
      <c r="P415" s="653">
        <v>5368800</v>
      </c>
      <c r="Q415" s="653">
        <v>5368800</v>
      </c>
      <c r="R415" s="689"/>
      <c r="S415" s="653"/>
      <c r="T415" s="653"/>
      <c r="U415" s="566">
        <v>5368800</v>
      </c>
      <c r="V415" s="566">
        <v>5368800</v>
      </c>
      <c r="W415" s="566">
        <v>0</v>
      </c>
      <c r="X415" s="566">
        <v>0</v>
      </c>
      <c r="Y415" s="566">
        <v>0</v>
      </c>
      <c r="Z415" s="566">
        <v>0</v>
      </c>
      <c r="AA415" s="335"/>
      <c r="AB415" s="335"/>
      <c r="AC415" s="335"/>
      <c r="AD415" s="335"/>
      <c r="AE415" s="335"/>
      <c r="AF415" s="335"/>
      <c r="AG415" s="335"/>
      <c r="AH415" s="335"/>
      <c r="AI415" s="335"/>
      <c r="AJ415" s="335"/>
      <c r="AK415" s="335"/>
      <c r="AL415" s="335"/>
      <c r="AM415" s="335"/>
      <c r="AN415" s="335"/>
      <c r="AO415" s="335"/>
      <c r="AP415" s="335"/>
      <c r="AQ415" s="335"/>
      <c r="AR415" s="335"/>
      <c r="AS415" s="335"/>
      <c r="AT415" s="335"/>
      <c r="AU415" s="335"/>
      <c r="AV415" s="335"/>
      <c r="AW415" s="335"/>
      <c r="AX415" s="335"/>
      <c r="AY415" s="335"/>
      <c r="AZ415" s="335"/>
      <c r="BA415" s="335"/>
      <c r="BB415" s="335"/>
      <c r="BC415" s="335"/>
      <c r="BD415" s="335"/>
      <c r="BE415" s="335"/>
      <c r="BF415" s="335"/>
      <c r="BG415" s="335"/>
      <c r="BH415" s="335"/>
      <c r="BI415" s="335"/>
      <c r="BJ415" s="335"/>
      <c r="BK415" s="335"/>
      <c r="BL415" s="335"/>
      <c r="BM415" s="335"/>
      <c r="BN415" s="335"/>
      <c r="BO415" s="335"/>
      <c r="BP415" s="335"/>
      <c r="BQ415" s="335"/>
      <c r="BR415" s="335"/>
      <c r="BS415" s="335"/>
      <c r="BT415" s="335"/>
      <c r="BU415" s="335"/>
      <c r="BV415" s="335"/>
      <c r="BW415" s="335"/>
      <c r="BX415" s="335"/>
      <c r="BY415" s="335"/>
      <c r="BZ415" s="335"/>
      <c r="CA415" s="335"/>
      <c r="CB415" s="335"/>
      <c r="CC415" s="335"/>
      <c r="CD415" s="335"/>
      <c r="CE415" s="335"/>
      <c r="CF415" s="335"/>
    </row>
    <row r="416" spans="1:84" s="436" customFormat="1" ht="29.25" customHeight="1">
      <c r="A416" s="1181"/>
      <c r="B416" s="1182"/>
      <c r="C416" s="1183"/>
      <c r="D416" s="1183"/>
      <c r="E416" s="1183"/>
      <c r="F416" s="1183"/>
      <c r="G416" s="1183"/>
      <c r="H416" s="1184"/>
      <c r="I416" s="1015"/>
      <c r="J416" s="801"/>
      <c r="K416" s="802"/>
      <c r="L416" s="802"/>
      <c r="M416" s="810" t="s">
        <v>944</v>
      </c>
      <c r="N416" s="688"/>
      <c r="O416" s="653"/>
      <c r="P416" s="653"/>
      <c r="Q416" s="653"/>
      <c r="R416" s="689"/>
      <c r="S416" s="653"/>
      <c r="T416" s="653"/>
      <c r="U416" s="566"/>
      <c r="V416" s="566"/>
      <c r="W416" s="333">
        <v>30211338.69</v>
      </c>
      <c r="X416" s="333">
        <v>30211338.69</v>
      </c>
      <c r="Y416" s="566">
        <v>0</v>
      </c>
      <c r="Z416" s="566">
        <v>0</v>
      </c>
      <c r="AA416" s="335"/>
      <c r="AB416" s="335"/>
      <c r="AC416" s="335"/>
      <c r="AD416" s="335"/>
      <c r="AE416" s="335"/>
      <c r="AF416" s="335"/>
      <c r="AG416" s="335"/>
      <c r="AH416" s="335"/>
      <c r="AI416" s="335"/>
      <c r="AJ416" s="335"/>
      <c r="AK416" s="335"/>
      <c r="AL416" s="335"/>
      <c r="AM416" s="335"/>
      <c r="AN416" s="335"/>
      <c r="AO416" s="335"/>
      <c r="AP416" s="335"/>
      <c r="AQ416" s="335"/>
      <c r="AR416" s="335"/>
      <c r="AS416" s="335"/>
      <c r="AT416" s="335"/>
      <c r="AU416" s="335"/>
      <c r="AV416" s="335"/>
      <c r="AW416" s="335"/>
      <c r="AX416" s="335"/>
      <c r="AY416" s="335"/>
      <c r="AZ416" s="335"/>
      <c r="BA416" s="335"/>
      <c r="BB416" s="335"/>
      <c r="BC416" s="335"/>
      <c r="BD416" s="335"/>
      <c r="BE416" s="335"/>
      <c r="BF416" s="335"/>
      <c r="BG416" s="335"/>
      <c r="BH416" s="335"/>
      <c r="BI416" s="335"/>
      <c r="BJ416" s="335"/>
      <c r="BK416" s="335"/>
      <c r="BL416" s="335"/>
      <c r="BM416" s="335"/>
      <c r="BN416" s="335"/>
      <c r="BO416" s="335"/>
      <c r="BP416" s="335"/>
      <c r="BQ416" s="335"/>
      <c r="BR416" s="335"/>
      <c r="BS416" s="335"/>
      <c r="BT416" s="335"/>
      <c r="BU416" s="335"/>
      <c r="BV416" s="335"/>
      <c r="BW416" s="335"/>
      <c r="BX416" s="335"/>
      <c r="BY416" s="335"/>
      <c r="BZ416" s="335"/>
      <c r="CA416" s="335"/>
      <c r="CB416" s="335"/>
      <c r="CC416" s="335"/>
      <c r="CD416" s="335"/>
      <c r="CE416" s="335"/>
      <c r="CF416" s="335"/>
    </row>
    <row r="417" spans="1:84" s="436" customFormat="1" ht="210" customHeight="1">
      <c r="A417" s="820" t="s">
        <v>648</v>
      </c>
      <c r="B417" s="571">
        <v>811</v>
      </c>
      <c r="C417" s="795" t="s">
        <v>103</v>
      </c>
      <c r="D417" s="571" t="s">
        <v>821</v>
      </c>
      <c r="E417" s="571">
        <v>612</v>
      </c>
      <c r="F417" s="571"/>
      <c r="G417" s="821" t="s">
        <v>815</v>
      </c>
      <c r="H417" s="822">
        <v>1111</v>
      </c>
      <c r="I417" s="592" t="s">
        <v>653</v>
      </c>
      <c r="J417" s="801"/>
      <c r="K417" s="802"/>
      <c r="L417" s="802"/>
      <c r="M417" s="810"/>
      <c r="N417" s="688"/>
      <c r="O417" s="653"/>
      <c r="P417" s="653"/>
      <c r="Q417" s="653"/>
      <c r="R417" s="689"/>
      <c r="S417" s="653"/>
      <c r="T417" s="653"/>
      <c r="U417" s="420">
        <v>3004250</v>
      </c>
      <c r="V417" s="420">
        <v>3004250</v>
      </c>
      <c r="W417" s="420">
        <v>16000000</v>
      </c>
      <c r="X417" s="420">
        <v>16000000</v>
      </c>
      <c r="Y417" s="420">
        <v>0</v>
      </c>
      <c r="Z417" s="420">
        <v>0</v>
      </c>
      <c r="AA417" s="335"/>
      <c r="AB417" s="335"/>
      <c r="AC417" s="335"/>
      <c r="AD417" s="335"/>
      <c r="AE417" s="335"/>
      <c r="AF417" s="335"/>
      <c r="AG417" s="335"/>
      <c r="AH417" s="335"/>
      <c r="AI417" s="335"/>
      <c r="AJ417" s="335"/>
      <c r="AK417" s="335"/>
      <c r="AL417" s="335"/>
      <c r="AM417" s="335"/>
      <c r="AN417" s="335"/>
      <c r="AO417" s="335"/>
      <c r="AP417" s="335"/>
      <c r="AQ417" s="335"/>
      <c r="AR417" s="335"/>
      <c r="AS417" s="335"/>
      <c r="AT417" s="335"/>
      <c r="AU417" s="335"/>
      <c r="AV417" s="335"/>
      <c r="AW417" s="335"/>
      <c r="AX417" s="335"/>
      <c r="AY417" s="335"/>
      <c r="AZ417" s="335"/>
      <c r="BA417" s="335"/>
      <c r="BB417" s="335"/>
      <c r="BC417" s="335"/>
      <c r="BD417" s="335"/>
      <c r="BE417" s="335"/>
      <c r="BF417" s="335"/>
      <c r="BG417" s="335"/>
      <c r="BH417" s="335"/>
      <c r="BI417" s="335"/>
      <c r="BJ417" s="335"/>
      <c r="BK417" s="335"/>
      <c r="BL417" s="335"/>
      <c r="BM417" s="335"/>
      <c r="BN417" s="335"/>
      <c r="BO417" s="335"/>
      <c r="BP417" s="335"/>
      <c r="BQ417" s="335"/>
      <c r="BR417" s="335"/>
      <c r="BS417" s="335"/>
      <c r="BT417" s="335"/>
      <c r="BU417" s="335"/>
      <c r="BV417" s="335"/>
      <c r="BW417" s="335"/>
      <c r="BX417" s="335"/>
      <c r="BY417" s="335"/>
      <c r="BZ417" s="335"/>
      <c r="CA417" s="335"/>
      <c r="CB417" s="335"/>
      <c r="CC417" s="335"/>
      <c r="CD417" s="335"/>
      <c r="CE417" s="335"/>
      <c r="CF417" s="335"/>
    </row>
    <row r="418" spans="1:84" s="436" customFormat="1" ht="48.75" customHeight="1">
      <c r="A418" s="1174" t="s">
        <v>476</v>
      </c>
      <c r="B418" s="1175"/>
      <c r="C418" s="1176"/>
      <c r="D418" s="1176"/>
      <c r="E418" s="1176"/>
      <c r="F418" s="1176"/>
      <c r="G418" s="1176"/>
      <c r="H418" s="1177"/>
      <c r="I418" s="1013" t="s">
        <v>820</v>
      </c>
      <c r="J418" s="801"/>
      <c r="K418" s="802"/>
      <c r="L418" s="802"/>
      <c r="M418" s="810" t="s">
        <v>822</v>
      </c>
      <c r="N418" s="688"/>
      <c r="O418" s="653">
        <v>1</v>
      </c>
      <c r="P418" s="653">
        <v>300000</v>
      </c>
      <c r="Q418" s="653">
        <v>300000</v>
      </c>
      <c r="R418" s="689"/>
      <c r="S418" s="653"/>
      <c r="T418" s="653"/>
      <c r="U418" s="566">
        <v>300000</v>
      </c>
      <c r="V418" s="566">
        <v>300000</v>
      </c>
      <c r="W418" s="566">
        <v>0</v>
      </c>
      <c r="X418" s="566">
        <v>0</v>
      </c>
      <c r="Y418" s="566">
        <v>0</v>
      </c>
      <c r="Z418" s="566">
        <v>0</v>
      </c>
      <c r="AA418" s="335"/>
      <c r="AB418" s="335"/>
      <c r="AC418" s="335"/>
      <c r="AD418" s="335"/>
      <c r="AE418" s="335"/>
      <c r="AF418" s="335"/>
      <c r="AG418" s="335"/>
      <c r="AH418" s="335"/>
      <c r="AI418" s="335"/>
      <c r="AJ418" s="335"/>
      <c r="AK418" s="335"/>
      <c r="AL418" s="335"/>
      <c r="AM418" s="335"/>
      <c r="AN418" s="335"/>
      <c r="AO418" s="335"/>
      <c r="AP418" s="335"/>
      <c r="AQ418" s="335"/>
      <c r="AR418" s="335"/>
      <c r="AS418" s="335"/>
      <c r="AT418" s="335"/>
      <c r="AU418" s="335"/>
      <c r="AV418" s="335"/>
      <c r="AW418" s="335"/>
      <c r="AX418" s="335"/>
      <c r="AY418" s="335"/>
      <c r="AZ418" s="335"/>
      <c r="BA418" s="335"/>
      <c r="BB418" s="335"/>
      <c r="BC418" s="335"/>
      <c r="BD418" s="335"/>
      <c r="BE418" s="335"/>
      <c r="BF418" s="335"/>
      <c r="BG418" s="335"/>
      <c r="BH418" s="335"/>
      <c r="BI418" s="335"/>
      <c r="BJ418" s="335"/>
      <c r="BK418" s="335"/>
      <c r="BL418" s="335"/>
      <c r="BM418" s="335"/>
      <c r="BN418" s="335"/>
      <c r="BO418" s="335"/>
      <c r="BP418" s="335"/>
      <c r="BQ418" s="335"/>
      <c r="BR418" s="335"/>
      <c r="BS418" s="335"/>
      <c r="BT418" s="335"/>
      <c r="BU418" s="335"/>
      <c r="BV418" s="335"/>
      <c r="BW418" s="335"/>
      <c r="BX418" s="335"/>
      <c r="BY418" s="335"/>
      <c r="BZ418" s="335"/>
      <c r="CA418" s="335"/>
      <c r="CB418" s="335"/>
      <c r="CC418" s="335"/>
      <c r="CD418" s="335"/>
      <c r="CE418" s="335"/>
      <c r="CF418" s="335"/>
    </row>
    <row r="419" spans="1:84" s="436" customFormat="1" ht="42" customHeight="1">
      <c r="A419" s="1092"/>
      <c r="B419" s="1178"/>
      <c r="C419" s="1179"/>
      <c r="D419" s="1179"/>
      <c r="E419" s="1179"/>
      <c r="F419" s="1179"/>
      <c r="G419" s="1179"/>
      <c r="H419" s="1180"/>
      <c r="I419" s="1014"/>
      <c r="J419" s="801"/>
      <c r="K419" s="802"/>
      <c r="L419" s="802"/>
      <c r="M419" s="810" t="s">
        <v>823</v>
      </c>
      <c r="N419" s="688"/>
      <c r="O419" s="653">
        <v>1</v>
      </c>
      <c r="P419" s="653">
        <v>224250</v>
      </c>
      <c r="Q419" s="653">
        <v>224250</v>
      </c>
      <c r="R419" s="689"/>
      <c r="S419" s="653"/>
      <c r="T419" s="653"/>
      <c r="U419" s="653">
        <v>224250</v>
      </c>
      <c r="V419" s="653">
        <v>224250</v>
      </c>
      <c r="W419" s="566">
        <v>0</v>
      </c>
      <c r="X419" s="566">
        <v>0</v>
      </c>
      <c r="Y419" s="566">
        <v>0</v>
      </c>
      <c r="Z419" s="566">
        <v>0</v>
      </c>
      <c r="AA419" s="335"/>
      <c r="AB419" s="335"/>
      <c r="AC419" s="335"/>
      <c r="AD419" s="335"/>
      <c r="AE419" s="335"/>
      <c r="AF419" s="335"/>
      <c r="AG419" s="335"/>
      <c r="AH419" s="335"/>
      <c r="AI419" s="335"/>
      <c r="AJ419" s="335"/>
      <c r="AK419" s="335"/>
      <c r="AL419" s="335"/>
      <c r="AM419" s="335"/>
      <c r="AN419" s="335"/>
      <c r="AO419" s="335"/>
      <c r="AP419" s="335"/>
      <c r="AQ419" s="335"/>
      <c r="AR419" s="335"/>
      <c r="AS419" s="335"/>
      <c r="AT419" s="335"/>
      <c r="AU419" s="335"/>
      <c r="AV419" s="335"/>
      <c r="AW419" s="335"/>
      <c r="AX419" s="335"/>
      <c r="AY419" s="335"/>
      <c r="AZ419" s="335"/>
      <c r="BA419" s="335"/>
      <c r="BB419" s="335"/>
      <c r="BC419" s="335"/>
      <c r="BD419" s="335"/>
      <c r="BE419" s="335"/>
      <c r="BF419" s="335"/>
      <c r="BG419" s="335"/>
      <c r="BH419" s="335"/>
      <c r="BI419" s="335"/>
      <c r="BJ419" s="335"/>
      <c r="BK419" s="335"/>
      <c r="BL419" s="335"/>
      <c r="BM419" s="335"/>
      <c r="BN419" s="335"/>
      <c r="BO419" s="335"/>
      <c r="BP419" s="335"/>
      <c r="BQ419" s="335"/>
      <c r="BR419" s="335"/>
      <c r="BS419" s="335"/>
      <c r="BT419" s="335"/>
      <c r="BU419" s="335"/>
      <c r="BV419" s="335"/>
      <c r="BW419" s="335"/>
      <c r="BX419" s="335"/>
      <c r="BY419" s="335"/>
      <c r="BZ419" s="335"/>
      <c r="CA419" s="335"/>
      <c r="CB419" s="335"/>
      <c r="CC419" s="335"/>
      <c r="CD419" s="335"/>
      <c r="CE419" s="335"/>
      <c r="CF419" s="335"/>
    </row>
    <row r="420" spans="1:84" s="436" customFormat="1" ht="45.75" customHeight="1">
      <c r="A420" s="1092"/>
      <c r="B420" s="1178"/>
      <c r="C420" s="1179"/>
      <c r="D420" s="1179"/>
      <c r="E420" s="1179"/>
      <c r="F420" s="1179"/>
      <c r="G420" s="1179"/>
      <c r="H420" s="1180"/>
      <c r="I420" s="1014"/>
      <c r="J420" s="801"/>
      <c r="K420" s="802"/>
      <c r="L420" s="802"/>
      <c r="M420" s="810" t="s">
        <v>824</v>
      </c>
      <c r="N420" s="688"/>
      <c r="O420" s="653">
        <v>1</v>
      </c>
      <c r="P420" s="653">
        <v>1800000</v>
      </c>
      <c r="Q420" s="653">
        <v>1800000</v>
      </c>
      <c r="R420" s="689"/>
      <c r="S420" s="653"/>
      <c r="T420" s="653"/>
      <c r="U420" s="653">
        <v>1800000</v>
      </c>
      <c r="V420" s="653">
        <v>1800000</v>
      </c>
      <c r="W420" s="566">
        <v>0</v>
      </c>
      <c r="X420" s="566">
        <v>0</v>
      </c>
      <c r="Y420" s="566">
        <v>0</v>
      </c>
      <c r="Z420" s="566">
        <v>0</v>
      </c>
      <c r="AA420" s="335"/>
      <c r="AB420" s="335"/>
      <c r="AC420" s="335"/>
      <c r="AD420" s="335"/>
      <c r="AE420" s="335"/>
      <c r="AF420" s="335"/>
      <c r="AG420" s="335"/>
      <c r="AH420" s="335"/>
      <c r="AI420" s="335"/>
      <c r="AJ420" s="335"/>
      <c r="AK420" s="335"/>
      <c r="AL420" s="335"/>
      <c r="AM420" s="335"/>
      <c r="AN420" s="335"/>
      <c r="AO420" s="335"/>
      <c r="AP420" s="335"/>
      <c r="AQ420" s="335"/>
      <c r="AR420" s="335"/>
      <c r="AS420" s="335"/>
      <c r="AT420" s="335"/>
      <c r="AU420" s="335"/>
      <c r="AV420" s="335"/>
      <c r="AW420" s="335"/>
      <c r="AX420" s="335"/>
      <c r="AY420" s="335"/>
      <c r="AZ420" s="335"/>
      <c r="BA420" s="335"/>
      <c r="BB420" s="335"/>
      <c r="BC420" s="335"/>
      <c r="BD420" s="335"/>
      <c r="BE420" s="335"/>
      <c r="BF420" s="335"/>
      <c r="BG420" s="335"/>
      <c r="BH420" s="335"/>
      <c r="BI420" s="335"/>
      <c r="BJ420" s="335"/>
      <c r="BK420" s="335"/>
      <c r="BL420" s="335"/>
      <c r="BM420" s="335"/>
      <c r="BN420" s="335"/>
      <c r="BO420" s="335"/>
      <c r="BP420" s="335"/>
      <c r="BQ420" s="335"/>
      <c r="BR420" s="335"/>
      <c r="BS420" s="335"/>
      <c r="BT420" s="335"/>
      <c r="BU420" s="335"/>
      <c r="BV420" s="335"/>
      <c r="BW420" s="335"/>
      <c r="BX420" s="335"/>
      <c r="BY420" s="335"/>
      <c r="BZ420" s="335"/>
      <c r="CA420" s="335"/>
      <c r="CB420" s="335"/>
      <c r="CC420" s="335"/>
      <c r="CD420" s="335"/>
      <c r="CE420" s="335"/>
      <c r="CF420" s="335"/>
    </row>
    <row r="421" spans="1:84" s="436" customFormat="1" ht="39" customHeight="1">
      <c r="A421" s="1092"/>
      <c r="B421" s="1178"/>
      <c r="C421" s="1179"/>
      <c r="D421" s="1179"/>
      <c r="E421" s="1179"/>
      <c r="F421" s="1179"/>
      <c r="G421" s="1179"/>
      <c r="H421" s="1180"/>
      <c r="I421" s="1014"/>
      <c r="J421" s="801"/>
      <c r="K421" s="802"/>
      <c r="L421" s="802"/>
      <c r="M421" s="810" t="s">
        <v>825</v>
      </c>
      <c r="N421" s="688"/>
      <c r="O421" s="653">
        <v>1</v>
      </c>
      <c r="P421" s="653">
        <v>680000</v>
      </c>
      <c r="Q421" s="653">
        <v>680000</v>
      </c>
      <c r="R421" s="689"/>
      <c r="S421" s="653"/>
      <c r="T421" s="653"/>
      <c r="U421" s="653">
        <v>680000</v>
      </c>
      <c r="V421" s="653">
        <v>680000</v>
      </c>
      <c r="W421" s="566">
        <v>0</v>
      </c>
      <c r="X421" s="566">
        <v>0</v>
      </c>
      <c r="Y421" s="566">
        <v>0</v>
      </c>
      <c r="Z421" s="566">
        <v>0</v>
      </c>
      <c r="AA421" s="335"/>
      <c r="AB421" s="335"/>
      <c r="AC421" s="335"/>
      <c r="AD421" s="335"/>
      <c r="AE421" s="335"/>
      <c r="AF421" s="335"/>
      <c r="AG421" s="335"/>
      <c r="AH421" s="335"/>
      <c r="AI421" s="335"/>
      <c r="AJ421" s="335"/>
      <c r="AK421" s="335"/>
      <c r="AL421" s="335"/>
      <c r="AM421" s="335"/>
      <c r="AN421" s="335"/>
      <c r="AO421" s="335"/>
      <c r="AP421" s="335"/>
      <c r="AQ421" s="335"/>
      <c r="AR421" s="335"/>
      <c r="AS421" s="335"/>
      <c r="AT421" s="335"/>
      <c r="AU421" s="335"/>
      <c r="AV421" s="335"/>
      <c r="AW421" s="335"/>
      <c r="AX421" s="335"/>
      <c r="AY421" s="335"/>
      <c r="AZ421" s="335"/>
      <c r="BA421" s="335"/>
      <c r="BB421" s="335"/>
      <c r="BC421" s="335"/>
      <c r="BD421" s="335"/>
      <c r="BE421" s="335"/>
      <c r="BF421" s="335"/>
      <c r="BG421" s="335"/>
      <c r="BH421" s="335"/>
      <c r="BI421" s="335"/>
      <c r="BJ421" s="335"/>
      <c r="BK421" s="335"/>
      <c r="BL421" s="335"/>
      <c r="BM421" s="335"/>
      <c r="BN421" s="335"/>
      <c r="BO421" s="335"/>
      <c r="BP421" s="335"/>
      <c r="BQ421" s="335"/>
      <c r="BR421" s="335"/>
      <c r="BS421" s="335"/>
      <c r="BT421" s="335"/>
      <c r="BU421" s="335"/>
      <c r="BV421" s="335"/>
      <c r="BW421" s="335"/>
      <c r="BX421" s="335"/>
      <c r="BY421" s="335"/>
      <c r="BZ421" s="335"/>
      <c r="CA421" s="335"/>
      <c r="CB421" s="335"/>
      <c r="CC421" s="335"/>
      <c r="CD421" s="335"/>
      <c r="CE421" s="335"/>
      <c r="CF421" s="335"/>
    </row>
    <row r="422" spans="1:84" s="828" customFormat="1" ht="39" customHeight="1">
      <c r="A422" s="823"/>
      <c r="B422" s="824"/>
      <c r="C422" s="825"/>
      <c r="D422" s="825"/>
      <c r="E422" s="825"/>
      <c r="F422" s="825"/>
      <c r="G422" s="825"/>
      <c r="H422" s="826"/>
      <c r="I422" s="573"/>
      <c r="J422" s="801"/>
      <c r="K422" s="802"/>
      <c r="L422" s="802"/>
      <c r="M422" s="810" t="s">
        <v>945</v>
      </c>
      <c r="N422" s="688"/>
      <c r="O422" s="653"/>
      <c r="P422" s="653"/>
      <c r="Q422" s="653"/>
      <c r="R422" s="653"/>
      <c r="S422" s="653"/>
      <c r="T422" s="653"/>
      <c r="U422" s="653"/>
      <c r="V422" s="653"/>
      <c r="W422" s="333">
        <v>16000000</v>
      </c>
      <c r="X422" s="333">
        <v>16000000</v>
      </c>
      <c r="Y422" s="333">
        <v>0</v>
      </c>
      <c r="Z422" s="333">
        <v>0</v>
      </c>
      <c r="AA422" s="827"/>
      <c r="AB422" s="827"/>
      <c r="AC422" s="827"/>
      <c r="AD422" s="827"/>
      <c r="AE422" s="827"/>
      <c r="AF422" s="827"/>
      <c r="AG422" s="827"/>
      <c r="AH422" s="827"/>
      <c r="AI422" s="827"/>
      <c r="AJ422" s="827"/>
      <c r="AK422" s="827"/>
      <c r="AL422" s="827"/>
      <c r="AM422" s="827"/>
      <c r="AN422" s="827"/>
      <c r="AO422" s="827"/>
      <c r="AP422" s="827"/>
      <c r="AQ422" s="827"/>
      <c r="AR422" s="827"/>
      <c r="AS422" s="827"/>
      <c r="AT422" s="827"/>
      <c r="AU422" s="827"/>
      <c r="AV422" s="827"/>
      <c r="AW422" s="827"/>
      <c r="AX422" s="827"/>
      <c r="AY422" s="827"/>
      <c r="AZ422" s="827"/>
      <c r="BA422" s="827"/>
      <c r="BB422" s="827"/>
      <c r="BC422" s="827"/>
      <c r="BD422" s="827"/>
      <c r="BE422" s="827"/>
      <c r="BF422" s="827"/>
      <c r="BG422" s="827"/>
      <c r="BH422" s="827"/>
      <c r="BI422" s="827"/>
      <c r="BJ422" s="827"/>
      <c r="BK422" s="827"/>
      <c r="BL422" s="827"/>
      <c r="BM422" s="827"/>
      <c r="BN422" s="827"/>
      <c r="BO422" s="827"/>
      <c r="BP422" s="827"/>
      <c r="BQ422" s="827"/>
      <c r="BR422" s="827"/>
      <c r="BS422" s="827"/>
      <c r="BT422" s="827"/>
      <c r="BU422" s="827"/>
      <c r="BV422" s="827"/>
      <c r="BW422" s="827"/>
      <c r="BX422" s="827"/>
      <c r="BY422" s="827"/>
      <c r="BZ422" s="827"/>
      <c r="CA422" s="827"/>
      <c r="CB422" s="827"/>
      <c r="CC422" s="827"/>
      <c r="CD422" s="827"/>
      <c r="CE422" s="827"/>
      <c r="CF422" s="827"/>
    </row>
    <row r="423" spans="1:84" s="506" customFormat="1" ht="207" customHeight="1">
      <c r="A423" s="504" t="s">
        <v>648</v>
      </c>
      <c r="B423" s="457">
        <v>811</v>
      </c>
      <c r="C423" s="458" t="s">
        <v>20</v>
      </c>
      <c r="D423" s="457" t="s">
        <v>814</v>
      </c>
      <c r="E423" s="457">
        <v>612</v>
      </c>
      <c r="F423" s="457"/>
      <c r="G423" s="484" t="s">
        <v>815</v>
      </c>
      <c r="H423" s="457">
        <v>1111</v>
      </c>
      <c r="I423" s="104" t="s">
        <v>625</v>
      </c>
      <c r="J423" s="347"/>
      <c r="K423" s="168"/>
      <c r="L423" s="168"/>
      <c r="M423" s="441"/>
      <c r="N423" s="349"/>
      <c r="O423" s="350"/>
      <c r="P423" s="350"/>
      <c r="Q423" s="350"/>
      <c r="R423" s="351"/>
      <c r="S423" s="350"/>
      <c r="T423" s="350"/>
      <c r="U423" s="507">
        <v>684003</v>
      </c>
      <c r="V423" s="507">
        <v>684003</v>
      </c>
      <c r="W423" s="507">
        <v>2559600</v>
      </c>
      <c r="X423" s="507">
        <v>2559600</v>
      </c>
      <c r="Y423" s="507">
        <v>2020000</v>
      </c>
      <c r="Z423" s="507">
        <v>2020000</v>
      </c>
      <c r="AA423" s="505"/>
      <c r="AB423" s="505"/>
      <c r="AC423" s="505"/>
      <c r="AD423" s="505"/>
      <c r="AE423" s="505"/>
      <c r="AF423" s="505"/>
      <c r="AG423" s="505"/>
      <c r="AH423" s="505"/>
      <c r="AI423" s="505"/>
      <c r="AJ423" s="505"/>
      <c r="AK423" s="505"/>
      <c r="AL423" s="505"/>
      <c r="AM423" s="505"/>
      <c r="AN423" s="505"/>
      <c r="AO423" s="505"/>
      <c r="AP423" s="505"/>
      <c r="AQ423" s="505"/>
      <c r="AR423" s="505"/>
      <c r="AS423" s="505"/>
      <c r="AT423" s="505"/>
      <c r="AU423" s="505"/>
      <c r="AV423" s="505"/>
      <c r="AW423" s="505"/>
      <c r="AX423" s="505"/>
      <c r="AY423" s="505"/>
      <c r="AZ423" s="505"/>
      <c r="BA423" s="505"/>
      <c r="BB423" s="505"/>
      <c r="BC423" s="505"/>
      <c r="BD423" s="505"/>
      <c r="BE423" s="505"/>
      <c r="BF423" s="505"/>
      <c r="BG423" s="505"/>
      <c r="BH423" s="505"/>
      <c r="BI423" s="505"/>
      <c r="BJ423" s="505"/>
      <c r="BK423" s="505"/>
      <c r="BL423" s="505"/>
      <c r="BM423" s="505"/>
      <c r="BN423" s="505"/>
      <c r="BO423" s="505"/>
      <c r="BP423" s="505"/>
      <c r="BQ423" s="505"/>
      <c r="BR423" s="505"/>
      <c r="BS423" s="505"/>
      <c r="BT423" s="505"/>
      <c r="BU423" s="505"/>
      <c r="BV423" s="505"/>
      <c r="BW423" s="505"/>
      <c r="BX423" s="505"/>
      <c r="BY423" s="505"/>
      <c r="BZ423" s="505"/>
      <c r="CA423" s="505"/>
      <c r="CB423" s="505"/>
      <c r="CC423" s="505"/>
      <c r="CD423" s="505"/>
      <c r="CE423" s="505"/>
      <c r="CF423" s="505"/>
    </row>
    <row r="424" spans="1:84" s="436" customFormat="1" ht="69" customHeight="1">
      <c r="A424" s="823" t="s">
        <v>476</v>
      </c>
      <c r="B424" s="824"/>
      <c r="C424" s="825"/>
      <c r="D424" s="825"/>
      <c r="E424" s="825"/>
      <c r="F424" s="825"/>
      <c r="G424" s="825"/>
      <c r="H424" s="826"/>
      <c r="I424" s="573" t="s">
        <v>820</v>
      </c>
      <c r="J424" s="801"/>
      <c r="K424" s="802"/>
      <c r="L424" s="802"/>
      <c r="M424" s="810" t="s">
        <v>826</v>
      </c>
      <c r="N424" s="688"/>
      <c r="O424" s="653">
        <v>2</v>
      </c>
      <c r="P424" s="653">
        <f>Q424/O424</f>
        <v>70838.5</v>
      </c>
      <c r="Q424" s="653">
        <v>141677</v>
      </c>
      <c r="R424" s="689"/>
      <c r="S424" s="653"/>
      <c r="T424" s="653"/>
      <c r="U424" s="653">
        <v>141677</v>
      </c>
      <c r="V424" s="653">
        <v>141677</v>
      </c>
      <c r="W424" s="566">
        <v>0</v>
      </c>
      <c r="X424" s="566">
        <v>0</v>
      </c>
      <c r="Y424" s="566">
        <v>0</v>
      </c>
      <c r="Z424" s="566">
        <v>0</v>
      </c>
      <c r="AA424" s="335"/>
      <c r="AB424" s="335"/>
      <c r="AC424" s="335"/>
      <c r="AD424" s="335"/>
      <c r="AE424" s="335"/>
      <c r="AF424" s="335"/>
      <c r="AG424" s="335"/>
      <c r="AH424" s="335"/>
      <c r="AI424" s="335"/>
      <c r="AJ424" s="335"/>
      <c r="AK424" s="335"/>
      <c r="AL424" s="335"/>
      <c r="AM424" s="335"/>
      <c r="AN424" s="335"/>
      <c r="AO424" s="335"/>
      <c r="AP424" s="335"/>
      <c r="AQ424" s="335"/>
      <c r="AR424" s="335"/>
      <c r="AS424" s="335"/>
      <c r="AT424" s="335"/>
      <c r="AU424" s="335"/>
      <c r="AV424" s="335"/>
      <c r="AW424" s="335"/>
      <c r="AX424" s="335"/>
      <c r="AY424" s="335"/>
      <c r="AZ424" s="335"/>
      <c r="BA424" s="335"/>
      <c r="BB424" s="335"/>
      <c r="BC424" s="335"/>
      <c r="BD424" s="335"/>
      <c r="BE424" s="335"/>
      <c r="BF424" s="335"/>
      <c r="BG424" s="335"/>
      <c r="BH424" s="335"/>
      <c r="BI424" s="335"/>
      <c r="BJ424" s="335"/>
      <c r="BK424" s="335"/>
      <c r="BL424" s="335"/>
      <c r="BM424" s="335"/>
      <c r="BN424" s="335"/>
      <c r="BO424" s="335"/>
      <c r="BP424" s="335"/>
      <c r="BQ424" s="335"/>
      <c r="BR424" s="335"/>
      <c r="BS424" s="335"/>
      <c r="BT424" s="335"/>
      <c r="BU424" s="335"/>
      <c r="BV424" s="335"/>
      <c r="BW424" s="335"/>
      <c r="BX424" s="335"/>
      <c r="BY424" s="335"/>
      <c r="BZ424" s="335"/>
      <c r="CA424" s="335"/>
      <c r="CB424" s="335"/>
      <c r="CC424" s="335"/>
      <c r="CD424" s="335"/>
      <c r="CE424" s="335"/>
      <c r="CF424" s="335"/>
    </row>
    <row r="425" spans="1:84" s="436" customFormat="1" ht="273.75" customHeight="1">
      <c r="A425" s="823"/>
      <c r="B425" s="824"/>
      <c r="C425" s="825"/>
      <c r="D425" s="825"/>
      <c r="E425" s="825"/>
      <c r="F425" s="825"/>
      <c r="G425" s="825"/>
      <c r="H425" s="826"/>
      <c r="I425" s="573"/>
      <c r="J425" s="801"/>
      <c r="K425" s="802"/>
      <c r="L425" s="802"/>
      <c r="M425" s="810" t="s">
        <v>827</v>
      </c>
      <c r="N425" s="688"/>
      <c r="O425" s="653">
        <v>4</v>
      </c>
      <c r="P425" s="653">
        <f>Q425/O425</f>
        <v>14202.5</v>
      </c>
      <c r="Q425" s="653">
        <v>56810</v>
      </c>
      <c r="R425" s="689"/>
      <c r="S425" s="653"/>
      <c r="T425" s="653"/>
      <c r="U425" s="653">
        <v>56810</v>
      </c>
      <c r="V425" s="653">
        <v>56810</v>
      </c>
      <c r="W425" s="566">
        <v>0</v>
      </c>
      <c r="X425" s="566">
        <v>0</v>
      </c>
      <c r="Y425" s="566">
        <v>0</v>
      </c>
      <c r="Z425" s="566">
        <v>0</v>
      </c>
      <c r="AA425" s="335"/>
      <c r="AB425" s="335"/>
      <c r="AC425" s="335"/>
      <c r="AD425" s="335"/>
      <c r="AE425" s="335"/>
      <c r="AF425" s="335"/>
      <c r="AG425" s="335"/>
      <c r="AH425" s="335"/>
      <c r="AI425" s="335"/>
      <c r="AJ425" s="335"/>
      <c r="AK425" s="335"/>
      <c r="AL425" s="335"/>
      <c r="AM425" s="335"/>
      <c r="AN425" s="335"/>
      <c r="AO425" s="335"/>
      <c r="AP425" s="335"/>
      <c r="AQ425" s="335"/>
      <c r="AR425" s="335"/>
      <c r="AS425" s="335"/>
      <c r="AT425" s="335"/>
      <c r="AU425" s="335"/>
      <c r="AV425" s="335"/>
      <c r="AW425" s="335"/>
      <c r="AX425" s="335"/>
      <c r="AY425" s="335"/>
      <c r="AZ425" s="335"/>
      <c r="BA425" s="335"/>
      <c r="BB425" s="335"/>
      <c r="BC425" s="335"/>
      <c r="BD425" s="335"/>
      <c r="BE425" s="335"/>
      <c r="BF425" s="335"/>
      <c r="BG425" s="335"/>
      <c r="BH425" s="335"/>
      <c r="BI425" s="335"/>
      <c r="BJ425" s="335"/>
      <c r="BK425" s="335"/>
      <c r="BL425" s="335"/>
      <c r="BM425" s="335"/>
      <c r="BN425" s="335"/>
      <c r="BO425" s="335"/>
      <c r="BP425" s="335"/>
      <c r="BQ425" s="335"/>
      <c r="BR425" s="335"/>
      <c r="BS425" s="335"/>
      <c r="BT425" s="335"/>
      <c r="BU425" s="335"/>
      <c r="BV425" s="335"/>
      <c r="BW425" s="335"/>
      <c r="BX425" s="335"/>
      <c r="BY425" s="335"/>
      <c r="BZ425" s="335"/>
      <c r="CA425" s="335"/>
      <c r="CB425" s="335"/>
      <c r="CC425" s="335"/>
      <c r="CD425" s="335"/>
      <c r="CE425" s="335"/>
      <c r="CF425" s="335"/>
    </row>
    <row r="426" spans="1:84" s="436" customFormat="1" ht="126.75" customHeight="1">
      <c r="A426" s="823"/>
      <c r="B426" s="824"/>
      <c r="C426" s="825"/>
      <c r="D426" s="825"/>
      <c r="E426" s="825"/>
      <c r="F426" s="825"/>
      <c r="G426" s="825"/>
      <c r="H426" s="826"/>
      <c r="I426" s="573"/>
      <c r="J426" s="829"/>
      <c r="K426" s="830"/>
      <c r="L426" s="830"/>
      <c r="M426" s="831" t="s">
        <v>828</v>
      </c>
      <c r="N426" s="832"/>
      <c r="O426" s="833">
        <v>1</v>
      </c>
      <c r="P426" s="833">
        <f>Q426/O426</f>
        <v>42000</v>
      </c>
      <c r="Q426" s="833">
        <v>42000</v>
      </c>
      <c r="R426" s="834"/>
      <c r="S426" s="833"/>
      <c r="T426" s="833"/>
      <c r="U426" s="833">
        <v>42000</v>
      </c>
      <c r="V426" s="833">
        <v>42000</v>
      </c>
      <c r="W426" s="586">
        <v>0</v>
      </c>
      <c r="X426" s="586">
        <v>0</v>
      </c>
      <c r="Y426" s="586">
        <v>0</v>
      </c>
      <c r="Z426" s="586">
        <v>0</v>
      </c>
      <c r="AA426" s="335"/>
      <c r="AB426" s="335"/>
      <c r="AC426" s="335"/>
      <c r="AD426" s="335"/>
      <c r="AE426" s="335"/>
      <c r="AF426" s="335"/>
      <c r="AG426" s="335"/>
      <c r="AH426" s="335"/>
      <c r="AI426" s="335"/>
      <c r="AJ426" s="335"/>
      <c r="AK426" s="335"/>
      <c r="AL426" s="335"/>
      <c r="AM426" s="335"/>
      <c r="AN426" s="335"/>
      <c r="AO426" s="335"/>
      <c r="AP426" s="335"/>
      <c r="AQ426" s="335"/>
      <c r="AR426" s="335"/>
      <c r="AS426" s="335"/>
      <c r="AT426" s="335"/>
      <c r="AU426" s="335"/>
      <c r="AV426" s="335"/>
      <c r="AW426" s="335"/>
      <c r="AX426" s="335"/>
      <c r="AY426" s="335"/>
      <c r="AZ426" s="335"/>
      <c r="BA426" s="335"/>
      <c r="BB426" s="335"/>
      <c r="BC426" s="335"/>
      <c r="BD426" s="335"/>
      <c r="BE426" s="335"/>
      <c r="BF426" s="335"/>
      <c r="BG426" s="335"/>
      <c r="BH426" s="335"/>
      <c r="BI426" s="335"/>
      <c r="BJ426" s="335"/>
      <c r="BK426" s="335"/>
      <c r="BL426" s="335"/>
      <c r="BM426" s="335"/>
      <c r="BN426" s="335"/>
      <c r="BO426" s="335"/>
      <c r="BP426" s="335"/>
      <c r="BQ426" s="335"/>
      <c r="BR426" s="335"/>
      <c r="BS426" s="335"/>
      <c r="BT426" s="335"/>
      <c r="BU426" s="335"/>
      <c r="BV426" s="335"/>
      <c r="BW426" s="335"/>
      <c r="BX426" s="335"/>
      <c r="BY426" s="335"/>
      <c r="BZ426" s="335"/>
      <c r="CA426" s="335"/>
      <c r="CB426" s="335"/>
      <c r="CC426" s="335"/>
      <c r="CD426" s="335"/>
      <c r="CE426" s="335"/>
      <c r="CF426" s="335"/>
    </row>
    <row r="427" spans="1:84" s="436" customFormat="1" ht="28.5" customHeight="1">
      <c r="A427" s="823"/>
      <c r="B427" s="824"/>
      <c r="C427" s="825"/>
      <c r="D427" s="825"/>
      <c r="E427" s="825"/>
      <c r="F427" s="825"/>
      <c r="G427" s="825"/>
      <c r="H427" s="826"/>
      <c r="I427" s="573"/>
      <c r="J427" s="829"/>
      <c r="K427" s="830"/>
      <c r="L427" s="830"/>
      <c r="M427" s="831" t="s">
        <v>889</v>
      </c>
      <c r="N427" s="832"/>
      <c r="O427" s="833"/>
      <c r="P427" s="833"/>
      <c r="Q427" s="833"/>
      <c r="R427" s="834"/>
      <c r="S427" s="833"/>
      <c r="T427" s="833"/>
      <c r="U427" s="833">
        <v>443516</v>
      </c>
      <c r="V427" s="833">
        <v>443516</v>
      </c>
      <c r="W427" s="586">
        <v>0</v>
      </c>
      <c r="X427" s="586">
        <v>0</v>
      </c>
      <c r="Y427" s="586">
        <v>0</v>
      </c>
      <c r="Z427" s="586">
        <v>0</v>
      </c>
      <c r="AA427" s="335"/>
      <c r="AB427" s="335"/>
      <c r="AC427" s="335"/>
      <c r="AD427" s="335"/>
      <c r="AE427" s="335"/>
      <c r="AF427" s="335"/>
      <c r="AG427" s="335"/>
      <c r="AH427" s="335"/>
      <c r="AI427" s="335"/>
      <c r="AJ427" s="335"/>
      <c r="AK427" s="335"/>
      <c r="AL427" s="335"/>
      <c r="AM427" s="335"/>
      <c r="AN427" s="335"/>
      <c r="AO427" s="335"/>
      <c r="AP427" s="335"/>
      <c r="AQ427" s="335"/>
      <c r="AR427" s="335"/>
      <c r="AS427" s="335"/>
      <c r="AT427" s="335"/>
      <c r="AU427" s="335"/>
      <c r="AV427" s="335"/>
      <c r="AW427" s="335"/>
      <c r="AX427" s="335"/>
      <c r="AY427" s="335"/>
      <c r="AZ427" s="335"/>
      <c r="BA427" s="335"/>
      <c r="BB427" s="335"/>
      <c r="BC427" s="335"/>
      <c r="BD427" s="335"/>
      <c r="BE427" s="335"/>
      <c r="BF427" s="335"/>
      <c r="BG427" s="335"/>
      <c r="BH427" s="335"/>
      <c r="BI427" s="335"/>
      <c r="BJ427" s="335"/>
      <c r="BK427" s="335"/>
      <c r="BL427" s="335"/>
      <c r="BM427" s="335"/>
      <c r="BN427" s="335"/>
      <c r="BO427" s="335"/>
      <c r="BP427" s="335"/>
      <c r="BQ427" s="335"/>
      <c r="BR427" s="335"/>
      <c r="BS427" s="335"/>
      <c r="BT427" s="335"/>
      <c r="BU427" s="335"/>
      <c r="BV427" s="335"/>
      <c r="BW427" s="335"/>
      <c r="BX427" s="335"/>
      <c r="BY427" s="335"/>
      <c r="BZ427" s="335"/>
      <c r="CA427" s="335"/>
      <c r="CB427" s="335"/>
      <c r="CC427" s="335"/>
      <c r="CD427" s="335"/>
      <c r="CE427" s="335"/>
      <c r="CF427" s="335"/>
    </row>
    <row r="428" spans="1:84" s="828" customFormat="1" ht="69" customHeight="1">
      <c r="A428" s="809" t="s">
        <v>59</v>
      </c>
      <c r="B428" s="824"/>
      <c r="C428" s="825"/>
      <c r="D428" s="825"/>
      <c r="E428" s="825"/>
      <c r="F428" s="825"/>
      <c r="G428" s="825"/>
      <c r="H428" s="826"/>
      <c r="I428" s="573"/>
      <c r="J428" s="829"/>
      <c r="K428" s="830"/>
      <c r="L428" s="830"/>
      <c r="M428" s="831"/>
      <c r="N428" s="832"/>
      <c r="O428" s="833"/>
      <c r="P428" s="833"/>
      <c r="Q428" s="833"/>
      <c r="R428" s="833"/>
      <c r="S428" s="833"/>
      <c r="T428" s="833"/>
      <c r="U428" s="835">
        <v>0</v>
      </c>
      <c r="V428" s="835">
        <v>0</v>
      </c>
      <c r="W428" s="836">
        <v>2559600</v>
      </c>
      <c r="X428" s="836">
        <v>2559600</v>
      </c>
      <c r="Y428" s="836">
        <v>2020000</v>
      </c>
      <c r="Z428" s="836">
        <v>2020000</v>
      </c>
      <c r="AA428" s="827"/>
      <c r="AB428" s="827"/>
      <c r="AC428" s="827"/>
      <c r="AD428" s="827"/>
      <c r="AE428" s="827"/>
      <c r="AF428" s="827"/>
      <c r="AG428" s="827"/>
      <c r="AH428" s="827"/>
      <c r="AI428" s="827"/>
      <c r="AJ428" s="827"/>
      <c r="AK428" s="827"/>
      <c r="AL428" s="827"/>
      <c r="AM428" s="827"/>
      <c r="AN428" s="827"/>
      <c r="AO428" s="827"/>
      <c r="AP428" s="827"/>
      <c r="AQ428" s="827"/>
      <c r="AR428" s="827"/>
      <c r="AS428" s="827"/>
      <c r="AT428" s="827"/>
      <c r="AU428" s="827"/>
      <c r="AV428" s="827"/>
      <c r="AW428" s="827"/>
      <c r="AX428" s="827"/>
      <c r="AY428" s="827"/>
      <c r="AZ428" s="827"/>
      <c r="BA428" s="827"/>
      <c r="BB428" s="827"/>
      <c r="BC428" s="827"/>
      <c r="BD428" s="827"/>
      <c r="BE428" s="827"/>
      <c r="BF428" s="827"/>
      <c r="BG428" s="827"/>
      <c r="BH428" s="827"/>
      <c r="BI428" s="827"/>
      <c r="BJ428" s="827"/>
      <c r="BK428" s="827"/>
      <c r="BL428" s="827"/>
      <c r="BM428" s="827"/>
      <c r="BN428" s="827"/>
      <c r="BO428" s="827"/>
      <c r="BP428" s="827"/>
      <c r="BQ428" s="827"/>
      <c r="BR428" s="827"/>
      <c r="BS428" s="827"/>
      <c r="BT428" s="827"/>
      <c r="BU428" s="827"/>
      <c r="BV428" s="827"/>
      <c r="BW428" s="827"/>
      <c r="BX428" s="827"/>
      <c r="BY428" s="827"/>
      <c r="BZ428" s="827"/>
      <c r="CA428" s="827"/>
      <c r="CB428" s="827"/>
      <c r="CC428" s="827"/>
      <c r="CD428" s="827"/>
      <c r="CE428" s="827"/>
      <c r="CF428" s="827"/>
    </row>
    <row r="429" spans="1:84" s="3" customFormat="1" ht="227.25" customHeight="1">
      <c r="A429" s="504" t="s">
        <v>650</v>
      </c>
      <c r="B429" s="178">
        <v>811</v>
      </c>
      <c r="C429" s="144" t="s">
        <v>20</v>
      </c>
      <c r="D429" s="178" t="s">
        <v>814</v>
      </c>
      <c r="E429" s="178">
        <v>612</v>
      </c>
      <c r="F429" s="178"/>
      <c r="G429" s="331" t="s">
        <v>829</v>
      </c>
      <c r="H429" s="178">
        <v>1111</v>
      </c>
      <c r="I429" s="104" t="s">
        <v>625</v>
      </c>
      <c r="J429" s="347"/>
      <c r="K429" s="168"/>
      <c r="L429" s="168"/>
      <c r="M429" s="441"/>
      <c r="N429" s="349"/>
      <c r="O429" s="350"/>
      <c r="P429" s="350"/>
      <c r="Q429" s="350"/>
      <c r="R429" s="516">
        <f>R430+R431+R433+R432+R434+R435+R437+R436+R438+R439+R440</f>
        <v>0</v>
      </c>
      <c r="S429" s="516">
        <f aca="true" t="shared" si="25" ref="S429:Z429">S430+S431+S433+S432+S434+S435+S437+S436+S438+S439+S440</f>
        <v>0</v>
      </c>
      <c r="T429" s="516">
        <f t="shared" si="25"/>
        <v>0</v>
      </c>
      <c r="U429" s="516">
        <v>858870</v>
      </c>
      <c r="V429" s="516">
        <v>858870</v>
      </c>
      <c r="W429" s="516">
        <v>0</v>
      </c>
      <c r="X429" s="516">
        <v>0</v>
      </c>
      <c r="Y429" s="516">
        <v>0</v>
      </c>
      <c r="Z429" s="516">
        <v>0</v>
      </c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</row>
    <row r="430" spans="1:84" s="3" customFormat="1" ht="49.5" customHeight="1">
      <c r="A430" s="1091" t="s">
        <v>476</v>
      </c>
      <c r="B430" s="469"/>
      <c r="C430" s="470"/>
      <c r="D430" s="470"/>
      <c r="E430" s="470"/>
      <c r="F430" s="470"/>
      <c r="G430" s="470"/>
      <c r="H430" s="471"/>
      <c r="I430" s="1013" t="s">
        <v>709</v>
      </c>
      <c r="J430" s="508"/>
      <c r="K430" s="509"/>
      <c r="L430" s="509"/>
      <c r="M430" s="510" t="s">
        <v>830</v>
      </c>
      <c r="N430" s="511"/>
      <c r="O430" s="512">
        <v>3</v>
      </c>
      <c r="P430" s="512"/>
      <c r="Q430" s="512">
        <v>11427</v>
      </c>
      <c r="R430" s="517"/>
      <c r="S430" s="517"/>
      <c r="T430" s="517"/>
      <c r="U430" s="517">
        <v>11427</v>
      </c>
      <c r="V430" s="517">
        <v>11427</v>
      </c>
      <c r="W430" s="465">
        <v>0</v>
      </c>
      <c r="X430" s="465">
        <v>0</v>
      </c>
      <c r="Y430" s="465">
        <v>0</v>
      </c>
      <c r="Z430" s="466">
        <v>0</v>
      </c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</row>
    <row r="431" spans="1:84" s="3" customFormat="1" ht="30" customHeight="1">
      <c r="A431" s="1092"/>
      <c r="B431" s="469"/>
      <c r="C431" s="470"/>
      <c r="D431" s="470"/>
      <c r="E431" s="470"/>
      <c r="F431" s="470"/>
      <c r="G431" s="470"/>
      <c r="H431" s="471"/>
      <c r="I431" s="1014"/>
      <c r="J431" s="508"/>
      <c r="K431" s="509"/>
      <c r="L431" s="509"/>
      <c r="M431" s="510" t="s">
        <v>831</v>
      </c>
      <c r="N431" s="511"/>
      <c r="O431" s="512">
        <v>6</v>
      </c>
      <c r="P431" s="512"/>
      <c r="Q431" s="512">
        <v>1026</v>
      </c>
      <c r="R431" s="517"/>
      <c r="S431" s="517"/>
      <c r="T431" s="517"/>
      <c r="U431" s="517">
        <v>1026</v>
      </c>
      <c r="V431" s="517">
        <v>1026</v>
      </c>
      <c r="W431" s="465">
        <v>0</v>
      </c>
      <c r="X431" s="465">
        <v>0</v>
      </c>
      <c r="Y431" s="465">
        <v>0</v>
      </c>
      <c r="Z431" s="466">
        <v>0</v>
      </c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</row>
    <row r="432" spans="1:84" s="3" customFormat="1" ht="45.75" customHeight="1">
      <c r="A432" s="1092"/>
      <c r="B432" s="469"/>
      <c r="C432" s="470"/>
      <c r="D432" s="470"/>
      <c r="E432" s="470"/>
      <c r="F432" s="470"/>
      <c r="G432" s="470"/>
      <c r="H432" s="471"/>
      <c r="I432" s="1014"/>
      <c r="J432" s="508"/>
      <c r="K432" s="509"/>
      <c r="L432" s="509"/>
      <c r="M432" s="510" t="s">
        <v>832</v>
      </c>
      <c r="N432" s="511"/>
      <c r="O432" s="512">
        <v>3</v>
      </c>
      <c r="P432" s="512"/>
      <c r="Q432" s="512">
        <v>720</v>
      </c>
      <c r="R432" s="517"/>
      <c r="S432" s="517"/>
      <c r="T432" s="517"/>
      <c r="U432" s="517">
        <v>720</v>
      </c>
      <c r="V432" s="517">
        <v>720</v>
      </c>
      <c r="W432" s="465">
        <v>0</v>
      </c>
      <c r="X432" s="465">
        <v>0</v>
      </c>
      <c r="Y432" s="465">
        <v>0</v>
      </c>
      <c r="Z432" s="466">
        <v>0</v>
      </c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</row>
    <row r="433" spans="1:84" s="3" customFormat="1" ht="42.75" customHeight="1">
      <c r="A433" s="1092"/>
      <c r="B433" s="469"/>
      <c r="C433" s="470"/>
      <c r="D433" s="470"/>
      <c r="E433" s="470"/>
      <c r="F433" s="470"/>
      <c r="G433" s="470"/>
      <c r="H433" s="471"/>
      <c r="I433" s="1014"/>
      <c r="J433" s="508"/>
      <c r="K433" s="509"/>
      <c r="L433" s="509"/>
      <c r="M433" s="510" t="s">
        <v>833</v>
      </c>
      <c r="N433" s="511"/>
      <c r="O433" s="512">
        <v>6</v>
      </c>
      <c r="P433" s="512"/>
      <c r="Q433" s="512">
        <v>168000</v>
      </c>
      <c r="R433" s="517"/>
      <c r="S433" s="517"/>
      <c r="T433" s="517"/>
      <c r="U433" s="517">
        <v>168000</v>
      </c>
      <c r="V433" s="517">
        <v>168000</v>
      </c>
      <c r="W433" s="465">
        <v>0</v>
      </c>
      <c r="X433" s="465">
        <v>0</v>
      </c>
      <c r="Y433" s="465">
        <v>0</v>
      </c>
      <c r="Z433" s="466">
        <v>0</v>
      </c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</row>
    <row r="434" spans="1:84" s="3" customFormat="1" ht="42.75" customHeight="1">
      <c r="A434" s="468"/>
      <c r="B434" s="469"/>
      <c r="C434" s="470"/>
      <c r="D434" s="470"/>
      <c r="E434" s="470"/>
      <c r="F434" s="470"/>
      <c r="G434" s="470"/>
      <c r="H434" s="471"/>
      <c r="I434" s="502"/>
      <c r="J434" s="508"/>
      <c r="K434" s="509"/>
      <c r="L434" s="509"/>
      <c r="M434" s="510" t="s">
        <v>834</v>
      </c>
      <c r="N434" s="511"/>
      <c r="O434" s="512">
        <v>3</v>
      </c>
      <c r="P434" s="512"/>
      <c r="Q434" s="512">
        <v>77025</v>
      </c>
      <c r="R434" s="517"/>
      <c r="S434" s="517"/>
      <c r="T434" s="517"/>
      <c r="U434" s="517">
        <v>77025</v>
      </c>
      <c r="V434" s="517">
        <v>77025</v>
      </c>
      <c r="W434" s="465">
        <v>0</v>
      </c>
      <c r="X434" s="465">
        <v>0</v>
      </c>
      <c r="Y434" s="465">
        <v>0</v>
      </c>
      <c r="Z434" s="466">
        <v>0</v>
      </c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</row>
    <row r="435" spans="1:84" s="3" customFormat="1" ht="42.75" customHeight="1">
      <c r="A435" s="468"/>
      <c r="B435" s="469"/>
      <c r="C435" s="470"/>
      <c r="D435" s="470"/>
      <c r="E435" s="470"/>
      <c r="F435" s="470"/>
      <c r="G435" s="470"/>
      <c r="H435" s="471"/>
      <c r="I435" s="502"/>
      <c r="J435" s="508"/>
      <c r="K435" s="509"/>
      <c r="L435" s="509"/>
      <c r="M435" s="510" t="s">
        <v>835</v>
      </c>
      <c r="N435" s="511"/>
      <c r="O435" s="512">
        <v>3</v>
      </c>
      <c r="P435" s="512"/>
      <c r="Q435" s="512">
        <v>5670</v>
      </c>
      <c r="R435" s="517"/>
      <c r="S435" s="517"/>
      <c r="T435" s="517"/>
      <c r="U435" s="517">
        <v>5670</v>
      </c>
      <c r="V435" s="517">
        <v>5670</v>
      </c>
      <c r="W435" s="465">
        <v>0</v>
      </c>
      <c r="X435" s="465">
        <v>0</v>
      </c>
      <c r="Y435" s="465">
        <v>0</v>
      </c>
      <c r="Z435" s="466">
        <v>0</v>
      </c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</row>
    <row r="436" spans="1:84" s="3" customFormat="1" ht="42.75" customHeight="1">
      <c r="A436" s="468"/>
      <c r="B436" s="469"/>
      <c r="C436" s="470"/>
      <c r="D436" s="470"/>
      <c r="E436" s="470"/>
      <c r="F436" s="470"/>
      <c r="G436" s="470"/>
      <c r="H436" s="471"/>
      <c r="I436" s="502"/>
      <c r="J436" s="508"/>
      <c r="K436" s="509"/>
      <c r="L436" s="509"/>
      <c r="M436" s="510" t="s">
        <v>836</v>
      </c>
      <c r="N436" s="511"/>
      <c r="O436" s="512">
        <v>12</v>
      </c>
      <c r="P436" s="512"/>
      <c r="Q436" s="512">
        <v>26724</v>
      </c>
      <c r="R436" s="517"/>
      <c r="S436" s="517"/>
      <c r="T436" s="517"/>
      <c r="U436" s="517">
        <v>26724</v>
      </c>
      <c r="V436" s="517">
        <v>26724</v>
      </c>
      <c r="W436" s="465">
        <v>0</v>
      </c>
      <c r="X436" s="465">
        <v>0</v>
      </c>
      <c r="Y436" s="465">
        <v>0</v>
      </c>
      <c r="Z436" s="466">
        <v>0</v>
      </c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</row>
    <row r="437" spans="1:84" s="3" customFormat="1" ht="66" customHeight="1">
      <c r="A437" s="468"/>
      <c r="B437" s="469"/>
      <c r="C437" s="470"/>
      <c r="D437" s="470"/>
      <c r="E437" s="470"/>
      <c r="F437" s="470"/>
      <c r="G437" s="470"/>
      <c r="H437" s="471"/>
      <c r="I437" s="502"/>
      <c r="J437" s="508"/>
      <c r="K437" s="509"/>
      <c r="L437" s="509"/>
      <c r="M437" s="510" t="s">
        <v>837</v>
      </c>
      <c r="N437" s="511"/>
      <c r="O437" s="512">
        <v>12</v>
      </c>
      <c r="P437" s="512"/>
      <c r="Q437" s="512">
        <v>19176</v>
      </c>
      <c r="R437" s="517"/>
      <c r="S437" s="517"/>
      <c r="T437" s="517"/>
      <c r="U437" s="517">
        <v>19176</v>
      </c>
      <c r="V437" s="517">
        <v>19176</v>
      </c>
      <c r="W437" s="465">
        <v>0</v>
      </c>
      <c r="X437" s="465">
        <v>0</v>
      </c>
      <c r="Y437" s="465">
        <v>0</v>
      </c>
      <c r="Z437" s="466">
        <v>0</v>
      </c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</row>
    <row r="438" spans="1:84" s="3" customFormat="1" ht="42.75" customHeight="1">
      <c r="A438" s="468"/>
      <c r="B438" s="469"/>
      <c r="C438" s="470"/>
      <c r="D438" s="470"/>
      <c r="E438" s="470"/>
      <c r="F438" s="470"/>
      <c r="G438" s="470"/>
      <c r="H438" s="471"/>
      <c r="I438" s="502"/>
      <c r="J438" s="508"/>
      <c r="K438" s="509"/>
      <c r="L438" s="509"/>
      <c r="M438" s="510" t="s">
        <v>838</v>
      </c>
      <c r="N438" s="511"/>
      <c r="O438" s="512">
        <v>2</v>
      </c>
      <c r="P438" s="512"/>
      <c r="Q438" s="512">
        <v>3000</v>
      </c>
      <c r="R438" s="517"/>
      <c r="S438" s="517"/>
      <c r="T438" s="517"/>
      <c r="U438" s="517">
        <v>3000</v>
      </c>
      <c r="V438" s="517">
        <v>3000</v>
      </c>
      <c r="W438" s="465">
        <v>0</v>
      </c>
      <c r="X438" s="465">
        <v>0</v>
      </c>
      <c r="Y438" s="465">
        <v>0</v>
      </c>
      <c r="Z438" s="466">
        <v>0</v>
      </c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</row>
    <row r="439" spans="1:84" s="3" customFormat="1" ht="42.75" customHeight="1">
      <c r="A439" s="468"/>
      <c r="B439" s="469"/>
      <c r="C439" s="470"/>
      <c r="D439" s="470"/>
      <c r="E439" s="470"/>
      <c r="F439" s="470"/>
      <c r="G439" s="470"/>
      <c r="H439" s="471"/>
      <c r="I439" s="502"/>
      <c r="J439" s="508"/>
      <c r="K439" s="509"/>
      <c r="L439" s="509"/>
      <c r="M439" s="510" t="s">
        <v>839</v>
      </c>
      <c r="N439" s="511"/>
      <c r="O439" s="512">
        <v>2</v>
      </c>
      <c r="P439" s="512"/>
      <c r="Q439" s="512">
        <v>31020</v>
      </c>
      <c r="R439" s="517"/>
      <c r="S439" s="517"/>
      <c r="T439" s="517"/>
      <c r="U439" s="517">
        <v>31020</v>
      </c>
      <c r="V439" s="517">
        <v>31020</v>
      </c>
      <c r="W439" s="465">
        <v>0</v>
      </c>
      <c r="X439" s="465">
        <v>0</v>
      </c>
      <c r="Y439" s="465">
        <v>0</v>
      </c>
      <c r="Z439" s="466">
        <v>0</v>
      </c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</row>
    <row r="440" spans="1:84" s="3" customFormat="1" ht="91.5" customHeight="1">
      <c r="A440" s="468"/>
      <c r="B440" s="469"/>
      <c r="C440" s="470"/>
      <c r="D440" s="470"/>
      <c r="E440" s="470"/>
      <c r="F440" s="470"/>
      <c r="G440" s="470"/>
      <c r="H440" s="471"/>
      <c r="I440" s="502"/>
      <c r="J440" s="508"/>
      <c r="K440" s="509"/>
      <c r="L440" s="509"/>
      <c r="M440" s="513" t="s">
        <v>840</v>
      </c>
      <c r="N440" s="514"/>
      <c r="O440" s="515"/>
      <c r="P440" s="515"/>
      <c r="Q440" s="515"/>
      <c r="R440" s="518">
        <f aca="true" t="shared" si="26" ref="R440:Z440">SUM(R441:R447)</f>
        <v>0</v>
      </c>
      <c r="S440" s="518">
        <f t="shared" si="26"/>
        <v>0</v>
      </c>
      <c r="T440" s="518">
        <f t="shared" si="26"/>
        <v>0</v>
      </c>
      <c r="U440" s="518">
        <v>515082</v>
      </c>
      <c r="V440" s="518">
        <v>515082</v>
      </c>
      <c r="W440" s="518">
        <v>0</v>
      </c>
      <c r="X440" s="518">
        <v>0</v>
      </c>
      <c r="Y440" s="518">
        <v>0</v>
      </c>
      <c r="Z440" s="518">
        <v>0</v>
      </c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</row>
    <row r="441" spans="1:84" s="3" customFormat="1" ht="192" customHeight="1">
      <c r="A441" s="468"/>
      <c r="B441" s="469"/>
      <c r="C441" s="470"/>
      <c r="D441" s="470"/>
      <c r="E441" s="470"/>
      <c r="F441" s="470"/>
      <c r="G441" s="470"/>
      <c r="H441" s="471"/>
      <c r="I441" s="502"/>
      <c r="J441" s="508"/>
      <c r="K441" s="509"/>
      <c r="L441" s="509"/>
      <c r="M441" s="510" t="s">
        <v>841</v>
      </c>
      <c r="N441" s="511"/>
      <c r="O441" s="512" t="s">
        <v>842</v>
      </c>
      <c r="P441" s="512"/>
      <c r="Q441" s="512">
        <v>242790</v>
      </c>
      <c r="R441" s="519"/>
      <c r="S441" s="517"/>
      <c r="T441" s="517"/>
      <c r="U441" s="512">
        <v>242790</v>
      </c>
      <c r="V441" s="512">
        <v>242790</v>
      </c>
      <c r="W441" s="465">
        <v>0</v>
      </c>
      <c r="X441" s="465">
        <v>0</v>
      </c>
      <c r="Y441" s="465">
        <v>0</v>
      </c>
      <c r="Z441" s="466">
        <v>0</v>
      </c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</row>
    <row r="442" spans="1:84" s="3" customFormat="1" ht="184.5" customHeight="1">
      <c r="A442" s="468"/>
      <c r="B442" s="469"/>
      <c r="C442" s="470"/>
      <c r="D442" s="470"/>
      <c r="E442" s="470"/>
      <c r="F442" s="470"/>
      <c r="G442" s="470"/>
      <c r="H442" s="471"/>
      <c r="I442" s="502"/>
      <c r="J442" s="508"/>
      <c r="K442" s="509"/>
      <c r="L442" s="509"/>
      <c r="M442" s="510" t="s">
        <v>843</v>
      </c>
      <c r="N442" s="511"/>
      <c r="O442" s="512">
        <v>110</v>
      </c>
      <c r="P442" s="512"/>
      <c r="Q442" s="512">
        <v>24552</v>
      </c>
      <c r="R442" s="517"/>
      <c r="S442" s="517"/>
      <c r="T442" s="517"/>
      <c r="U442" s="512">
        <v>24552</v>
      </c>
      <c r="V442" s="512">
        <v>24552</v>
      </c>
      <c r="W442" s="465">
        <v>0</v>
      </c>
      <c r="X442" s="465">
        <v>0</v>
      </c>
      <c r="Y442" s="465">
        <v>0</v>
      </c>
      <c r="Z442" s="466">
        <v>0</v>
      </c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</row>
    <row r="443" spans="1:84" s="3" customFormat="1" ht="181.5" customHeight="1">
      <c r="A443" s="468"/>
      <c r="B443" s="469"/>
      <c r="C443" s="470"/>
      <c r="D443" s="470"/>
      <c r="E443" s="470"/>
      <c r="F443" s="470"/>
      <c r="G443" s="470"/>
      <c r="H443" s="471"/>
      <c r="I443" s="502"/>
      <c r="J443" s="508"/>
      <c r="K443" s="509"/>
      <c r="L443" s="509"/>
      <c r="M443" s="510" t="s">
        <v>844</v>
      </c>
      <c r="N443" s="511"/>
      <c r="O443" s="512">
        <v>6</v>
      </c>
      <c r="P443" s="512"/>
      <c r="Q443" s="512">
        <v>27000</v>
      </c>
      <c r="R443" s="519"/>
      <c r="S443" s="517"/>
      <c r="T443" s="517"/>
      <c r="U443" s="512">
        <v>27000</v>
      </c>
      <c r="V443" s="512">
        <v>27000</v>
      </c>
      <c r="W443" s="465">
        <v>0</v>
      </c>
      <c r="X443" s="465">
        <v>0</v>
      </c>
      <c r="Y443" s="465">
        <v>0</v>
      </c>
      <c r="Z443" s="466">
        <v>0</v>
      </c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</row>
    <row r="444" spans="1:84" s="3" customFormat="1" ht="42.75" customHeight="1">
      <c r="A444" s="468"/>
      <c r="B444" s="469"/>
      <c r="C444" s="470"/>
      <c r="D444" s="470"/>
      <c r="E444" s="470"/>
      <c r="F444" s="470"/>
      <c r="G444" s="470"/>
      <c r="H444" s="471"/>
      <c r="I444" s="502"/>
      <c r="J444" s="508"/>
      <c r="K444" s="509"/>
      <c r="L444" s="509"/>
      <c r="M444" s="510" t="s">
        <v>845</v>
      </c>
      <c r="N444" s="511"/>
      <c r="O444" s="512" t="s">
        <v>846</v>
      </c>
      <c r="P444" s="512"/>
      <c r="Q444" s="512">
        <v>187200</v>
      </c>
      <c r="R444" s="517"/>
      <c r="S444" s="517"/>
      <c r="T444" s="517"/>
      <c r="U444" s="512">
        <v>187200</v>
      </c>
      <c r="V444" s="512">
        <v>187200</v>
      </c>
      <c r="W444" s="465">
        <v>0</v>
      </c>
      <c r="X444" s="465">
        <v>0</v>
      </c>
      <c r="Y444" s="465">
        <v>0</v>
      </c>
      <c r="Z444" s="466">
        <v>0</v>
      </c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</row>
    <row r="445" spans="1:84" s="3" customFormat="1" ht="45.75" customHeight="1">
      <c r="A445" s="468"/>
      <c r="B445" s="469"/>
      <c r="C445" s="470"/>
      <c r="D445" s="470"/>
      <c r="E445" s="470"/>
      <c r="F445" s="470"/>
      <c r="G445" s="470"/>
      <c r="H445" s="471"/>
      <c r="I445" s="502"/>
      <c r="J445" s="508"/>
      <c r="K445" s="509"/>
      <c r="L445" s="509"/>
      <c r="M445" s="510" t="s">
        <v>847</v>
      </c>
      <c r="N445" s="511"/>
      <c r="O445" s="512" t="s">
        <v>848</v>
      </c>
      <c r="P445" s="512"/>
      <c r="Q445" s="512">
        <v>26600</v>
      </c>
      <c r="R445" s="519"/>
      <c r="S445" s="517"/>
      <c r="T445" s="517"/>
      <c r="U445" s="512">
        <v>26600</v>
      </c>
      <c r="V445" s="512">
        <v>26600</v>
      </c>
      <c r="W445" s="465">
        <v>0</v>
      </c>
      <c r="X445" s="465">
        <v>0</v>
      </c>
      <c r="Y445" s="465">
        <v>0</v>
      </c>
      <c r="Z445" s="466">
        <v>0</v>
      </c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</row>
    <row r="446" spans="1:84" s="3" customFormat="1" ht="97.5" customHeight="1">
      <c r="A446" s="468"/>
      <c r="B446" s="469"/>
      <c r="C446" s="470"/>
      <c r="D446" s="470"/>
      <c r="E446" s="470"/>
      <c r="F446" s="470"/>
      <c r="G446" s="470"/>
      <c r="H446" s="471"/>
      <c r="I446" s="502"/>
      <c r="J446" s="508"/>
      <c r="K446" s="509"/>
      <c r="L446" s="509"/>
      <c r="M446" s="510" t="s">
        <v>849</v>
      </c>
      <c r="N446" s="511"/>
      <c r="O446" s="512" t="s">
        <v>850</v>
      </c>
      <c r="P446" s="512"/>
      <c r="Q446" s="512">
        <v>5980</v>
      </c>
      <c r="R446" s="517"/>
      <c r="S446" s="517"/>
      <c r="T446" s="517"/>
      <c r="U446" s="512">
        <v>5980</v>
      </c>
      <c r="V446" s="512">
        <v>5980</v>
      </c>
      <c r="W446" s="465">
        <v>0</v>
      </c>
      <c r="X446" s="465">
        <v>0</v>
      </c>
      <c r="Y446" s="465">
        <v>0</v>
      </c>
      <c r="Z446" s="466">
        <v>0</v>
      </c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</row>
    <row r="447" spans="1:84" s="3" customFormat="1" ht="69" customHeight="1">
      <c r="A447" s="468"/>
      <c r="B447" s="469"/>
      <c r="C447" s="470"/>
      <c r="D447" s="470"/>
      <c r="E447" s="470"/>
      <c r="F447" s="470"/>
      <c r="G447" s="470"/>
      <c r="H447" s="471"/>
      <c r="I447" s="502"/>
      <c r="J447" s="508"/>
      <c r="K447" s="509"/>
      <c r="L447" s="509"/>
      <c r="M447" s="510" t="s">
        <v>851</v>
      </c>
      <c r="N447" s="511"/>
      <c r="O447" s="512">
        <v>6</v>
      </c>
      <c r="P447" s="512"/>
      <c r="Q447" s="512">
        <v>960</v>
      </c>
      <c r="R447" s="519"/>
      <c r="S447" s="517"/>
      <c r="T447" s="517"/>
      <c r="U447" s="512">
        <v>960</v>
      </c>
      <c r="V447" s="512">
        <v>960</v>
      </c>
      <c r="W447" s="465">
        <v>0</v>
      </c>
      <c r="X447" s="465">
        <v>0</v>
      </c>
      <c r="Y447" s="465">
        <v>0</v>
      </c>
      <c r="Z447" s="466">
        <v>0</v>
      </c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</row>
    <row r="448" spans="1:84" s="3" customFormat="1" ht="76.5" customHeight="1">
      <c r="A448" s="989" t="s">
        <v>126</v>
      </c>
      <c r="B448" s="989"/>
      <c r="C448" s="989"/>
      <c r="D448" s="989"/>
      <c r="E448" s="989"/>
      <c r="F448" s="989"/>
      <c r="G448" s="989"/>
      <c r="H448" s="989"/>
      <c r="I448" s="989"/>
      <c r="J448" s="989"/>
      <c r="K448" s="989"/>
      <c r="L448" s="989"/>
      <c r="M448" s="989"/>
      <c r="N448" s="286"/>
      <c r="O448" s="407"/>
      <c r="P448" s="407"/>
      <c r="Q448" s="179" t="e">
        <f>Q449</f>
        <v>#REF!</v>
      </c>
      <c r="R448" s="179" t="e">
        <f>R449</f>
        <v>#REF!</v>
      </c>
      <c r="S448" s="179" t="e">
        <f>S449</f>
        <v>#REF!</v>
      </c>
      <c r="T448" s="179" t="e">
        <f>T449</f>
        <v>#REF!</v>
      </c>
      <c r="U448" s="44">
        <v>9745171.75</v>
      </c>
      <c r="V448" s="44">
        <v>9745171.75</v>
      </c>
      <c r="W448" s="44">
        <v>0</v>
      </c>
      <c r="X448" s="44">
        <v>0</v>
      </c>
      <c r="Y448" s="44">
        <v>0</v>
      </c>
      <c r="Z448" s="44">
        <v>0</v>
      </c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</row>
    <row r="449" spans="1:84" s="3" customFormat="1" ht="220.5" customHeight="1">
      <c r="A449" s="67" t="s">
        <v>127</v>
      </c>
      <c r="B449" s="411" t="s">
        <v>6</v>
      </c>
      <c r="C449" s="411" t="s">
        <v>128</v>
      </c>
      <c r="D449" s="411" t="s">
        <v>129</v>
      </c>
      <c r="E449" s="411" t="s">
        <v>8</v>
      </c>
      <c r="F449" s="411" t="s">
        <v>130</v>
      </c>
      <c r="G449" s="411" t="s">
        <v>440</v>
      </c>
      <c r="H449" s="411" t="s">
        <v>9</v>
      </c>
      <c r="I449" s="67" t="s">
        <v>131</v>
      </c>
      <c r="J449" s="412">
        <v>7661349.41</v>
      </c>
      <c r="K449" s="180">
        <v>6110301</v>
      </c>
      <c r="L449" s="68"/>
      <c r="M449" s="180"/>
      <c r="N449" s="180"/>
      <c r="O449" s="180"/>
      <c r="P449" s="180"/>
      <c r="Q449" s="84" t="e">
        <f aca="true" t="shared" si="27" ref="Q449:Z449">Q450+Q478+Q479+Q482+AL490</f>
        <v>#REF!</v>
      </c>
      <c r="R449" s="84" t="e">
        <f t="shared" si="27"/>
        <v>#REF!</v>
      </c>
      <c r="S449" s="84" t="e">
        <f t="shared" si="27"/>
        <v>#REF!</v>
      </c>
      <c r="T449" s="84" t="e">
        <f t="shared" si="27"/>
        <v>#REF!</v>
      </c>
      <c r="U449" s="412">
        <v>7845171.75</v>
      </c>
      <c r="V449" s="412">
        <v>7845171.75</v>
      </c>
      <c r="W449" s="412">
        <v>0</v>
      </c>
      <c r="X449" s="412">
        <v>0</v>
      </c>
      <c r="Y449" s="412">
        <v>0</v>
      </c>
      <c r="Z449" s="412">
        <v>0</v>
      </c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</row>
    <row r="450" spans="1:84" s="3" customFormat="1" ht="43.5" customHeight="1">
      <c r="A450" s="1170" t="s">
        <v>132</v>
      </c>
      <c r="B450" s="1071"/>
      <c r="C450" s="1071"/>
      <c r="D450" s="1071"/>
      <c r="E450" s="1071"/>
      <c r="F450" s="1071"/>
      <c r="G450" s="1071"/>
      <c r="H450" s="1071"/>
      <c r="I450" s="1071" t="s">
        <v>560</v>
      </c>
      <c r="J450" s="181">
        <v>3172152.24</v>
      </c>
      <c r="K450" s="182">
        <v>3722394</v>
      </c>
      <c r="L450" s="62">
        <v>2110</v>
      </c>
      <c r="M450" s="196" t="s">
        <v>283</v>
      </c>
      <c r="N450" s="289" t="s">
        <v>241</v>
      </c>
      <c r="O450" s="13">
        <f>O451+O452+O453+O454+O455+O456+O457+O458+O459+O460+O461+O462+O463+O464+O465+O466+O467+O468+O469+O470+O471+O472+O473+O474+O475+O476</f>
        <v>38</v>
      </c>
      <c r="P450" s="182"/>
      <c r="Q450" s="182">
        <f>Q451+Q452+Q453+Q454+Q455+Q456+Q457+Q458+Q459+Q460+Q461+Q462+Q463+Q464+Q465+Q466+Q467+Q468+Q469+Q470+Q471+Q472+Q473+Q474+Q475+Q476</f>
        <v>3598155</v>
      </c>
      <c r="R450" s="182">
        <f>R451+R452+R453+R454+R455+R456+R457+R458+R459+R460+R461+R462+R463+R464+R465+R466+R467+R468+R469+R470+R471+R472+R473+R474+R475+R476</f>
        <v>3598155</v>
      </c>
      <c r="S450" s="182">
        <f>S451+S452+S453+S454+S455+S456+S457+S458+S459+S460+S461+S462+S463+S464+S465+S466+S467+S468+S469+S470+S471+S472+S473+S474+S475+S476</f>
        <v>3598155</v>
      </c>
      <c r="T450" s="182">
        <f>T451+T452+T453+T454+T455+T456+T457+T458+T459+T460+T461+T462+T463+T464+T465+T466+T467+T468+T469+T470+T471+T472+T473+T474+T475+T476</f>
        <v>3598155</v>
      </c>
      <c r="U450" s="30">
        <v>3649365</v>
      </c>
      <c r="V450" s="30">
        <v>3649365</v>
      </c>
      <c r="W450" s="30">
        <v>0</v>
      </c>
      <c r="X450" s="30">
        <v>0</v>
      </c>
      <c r="Y450" s="30">
        <v>0</v>
      </c>
      <c r="Z450" s="30">
        <v>0</v>
      </c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</row>
    <row r="451" spans="1:84" s="3" customFormat="1" ht="40.5" hidden="1" outlineLevel="1">
      <c r="A451" s="1070"/>
      <c r="B451" s="1071"/>
      <c r="C451" s="1071"/>
      <c r="D451" s="1071"/>
      <c r="E451" s="1071"/>
      <c r="F451" s="1071"/>
      <c r="G451" s="1071"/>
      <c r="H451" s="1071"/>
      <c r="I451" s="1071"/>
      <c r="J451" s="184"/>
      <c r="K451" s="182"/>
      <c r="L451" s="119"/>
      <c r="M451" s="127" t="s">
        <v>284</v>
      </c>
      <c r="N451" s="290"/>
      <c r="O451" s="93">
        <v>1</v>
      </c>
      <c r="P451" s="182">
        <v>29025</v>
      </c>
      <c r="Q451" s="182">
        <f aca="true" t="shared" si="28" ref="Q451:Q458">P451*9</f>
        <v>261225</v>
      </c>
      <c r="R451" s="186">
        <v>261225</v>
      </c>
      <c r="S451" s="186">
        <v>261225</v>
      </c>
      <c r="T451" s="186">
        <v>261225</v>
      </c>
      <c r="U451" s="30"/>
      <c r="V451" s="30">
        <v>0</v>
      </c>
      <c r="W451" s="30"/>
      <c r="X451" s="30"/>
      <c r="Y451" s="30"/>
      <c r="Z451" s="30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</row>
    <row r="452" spans="1:84" s="3" customFormat="1" ht="101.25" hidden="1" outlineLevel="1">
      <c r="A452" s="1070"/>
      <c r="B452" s="1071"/>
      <c r="C452" s="1071"/>
      <c r="D452" s="1071"/>
      <c r="E452" s="1071"/>
      <c r="F452" s="1071"/>
      <c r="G452" s="1071"/>
      <c r="H452" s="1071"/>
      <c r="I452" s="1071"/>
      <c r="J452" s="184"/>
      <c r="K452" s="182"/>
      <c r="L452" s="119"/>
      <c r="M452" s="127" t="s">
        <v>285</v>
      </c>
      <c r="N452" s="290"/>
      <c r="O452" s="93">
        <v>1</v>
      </c>
      <c r="P452" s="182">
        <v>23220</v>
      </c>
      <c r="Q452" s="182">
        <f t="shared" si="28"/>
        <v>208980</v>
      </c>
      <c r="R452" s="187">
        <v>208980</v>
      </c>
      <c r="S452" s="187">
        <v>208980</v>
      </c>
      <c r="T452" s="187">
        <v>208980</v>
      </c>
      <c r="U452" s="30"/>
      <c r="V452" s="30">
        <v>0</v>
      </c>
      <c r="W452" s="30"/>
      <c r="X452" s="30"/>
      <c r="Y452" s="30"/>
      <c r="Z452" s="30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</row>
    <row r="453" spans="1:84" s="3" customFormat="1" ht="23.25" hidden="1" outlineLevel="1">
      <c r="A453" s="1070"/>
      <c r="B453" s="1071"/>
      <c r="C453" s="1071"/>
      <c r="D453" s="1071"/>
      <c r="E453" s="1071"/>
      <c r="F453" s="1071"/>
      <c r="G453" s="1071"/>
      <c r="H453" s="1071"/>
      <c r="I453" s="1071"/>
      <c r="J453" s="184"/>
      <c r="K453" s="182"/>
      <c r="L453" s="119"/>
      <c r="M453" s="188" t="s">
        <v>286</v>
      </c>
      <c r="N453" s="290"/>
      <c r="O453" s="189">
        <v>1</v>
      </c>
      <c r="P453" s="182">
        <v>9631</v>
      </c>
      <c r="Q453" s="182">
        <v>72900</v>
      </c>
      <c r="R453" s="182">
        <v>72900</v>
      </c>
      <c r="S453" s="182">
        <v>72900</v>
      </c>
      <c r="T453" s="182">
        <v>72900</v>
      </c>
      <c r="U453" s="30"/>
      <c r="V453" s="30">
        <v>0</v>
      </c>
      <c r="W453" s="30"/>
      <c r="X453" s="30"/>
      <c r="Y453" s="30"/>
      <c r="Z453" s="30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</row>
    <row r="454" spans="1:84" s="3" customFormat="1" ht="23.25" hidden="1" outlineLevel="1">
      <c r="A454" s="1070"/>
      <c r="B454" s="1071"/>
      <c r="C454" s="1071"/>
      <c r="D454" s="1071"/>
      <c r="E454" s="1071"/>
      <c r="F454" s="1071"/>
      <c r="G454" s="1071"/>
      <c r="H454" s="1071"/>
      <c r="I454" s="1071"/>
      <c r="J454" s="184"/>
      <c r="K454" s="182"/>
      <c r="L454" s="119"/>
      <c r="M454" s="127" t="s">
        <v>287</v>
      </c>
      <c r="N454" s="290"/>
      <c r="O454" s="93">
        <v>1</v>
      </c>
      <c r="P454" s="182">
        <v>14445</v>
      </c>
      <c r="Q454" s="182">
        <f t="shared" si="28"/>
        <v>130005</v>
      </c>
      <c r="R454" s="187">
        <v>130005</v>
      </c>
      <c r="S454" s="187">
        <v>130005</v>
      </c>
      <c r="T454" s="187">
        <v>130005</v>
      </c>
      <c r="U454" s="30"/>
      <c r="V454" s="30">
        <v>0</v>
      </c>
      <c r="W454" s="30"/>
      <c r="X454" s="30"/>
      <c r="Y454" s="30"/>
      <c r="Z454" s="30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</row>
    <row r="455" spans="1:84" s="3" customFormat="1" ht="23.25" hidden="1" outlineLevel="1">
      <c r="A455" s="1070"/>
      <c r="B455" s="1071"/>
      <c r="C455" s="1071"/>
      <c r="D455" s="1071"/>
      <c r="E455" s="1071"/>
      <c r="F455" s="1071"/>
      <c r="G455" s="1071"/>
      <c r="H455" s="1071"/>
      <c r="I455" s="1071"/>
      <c r="J455" s="184"/>
      <c r="K455" s="182"/>
      <c r="L455" s="119"/>
      <c r="M455" s="127" t="s">
        <v>288</v>
      </c>
      <c r="N455" s="290"/>
      <c r="O455" s="93">
        <v>1</v>
      </c>
      <c r="P455" s="182">
        <v>23220</v>
      </c>
      <c r="Q455" s="182">
        <f t="shared" si="28"/>
        <v>208980</v>
      </c>
      <c r="R455" s="187">
        <v>208980</v>
      </c>
      <c r="S455" s="187">
        <v>208980</v>
      </c>
      <c r="T455" s="187">
        <v>208980</v>
      </c>
      <c r="U455" s="30"/>
      <c r="V455" s="30">
        <v>0</v>
      </c>
      <c r="W455" s="30"/>
      <c r="X455" s="30"/>
      <c r="Y455" s="30"/>
      <c r="Z455" s="30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</row>
    <row r="456" spans="1:84" s="3" customFormat="1" ht="40.5" hidden="1" outlineLevel="1">
      <c r="A456" s="1070"/>
      <c r="B456" s="1071"/>
      <c r="C456" s="1071"/>
      <c r="D456" s="1071"/>
      <c r="E456" s="1071"/>
      <c r="F456" s="1071"/>
      <c r="G456" s="1071"/>
      <c r="H456" s="1071"/>
      <c r="I456" s="1071"/>
      <c r="J456" s="184"/>
      <c r="K456" s="182"/>
      <c r="L456" s="119"/>
      <c r="M456" s="127" t="s">
        <v>289</v>
      </c>
      <c r="N456" s="290"/>
      <c r="O456" s="93">
        <v>1</v>
      </c>
      <c r="P456" s="182">
        <v>20250</v>
      </c>
      <c r="Q456" s="182">
        <f t="shared" si="28"/>
        <v>182250</v>
      </c>
      <c r="R456" s="187">
        <v>182250</v>
      </c>
      <c r="S456" s="187">
        <v>182250</v>
      </c>
      <c r="T456" s="187">
        <v>182250</v>
      </c>
      <c r="U456" s="30"/>
      <c r="V456" s="30">
        <v>0</v>
      </c>
      <c r="W456" s="30"/>
      <c r="X456" s="30"/>
      <c r="Y456" s="30"/>
      <c r="Z456" s="30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</row>
    <row r="457" spans="1:84" s="3" customFormat="1" ht="23.25" hidden="1" outlineLevel="1">
      <c r="A457" s="1070"/>
      <c r="B457" s="1071"/>
      <c r="C457" s="1071"/>
      <c r="D457" s="1071"/>
      <c r="E457" s="1071"/>
      <c r="F457" s="1071"/>
      <c r="G457" s="1071"/>
      <c r="H457" s="1071"/>
      <c r="I457" s="1071"/>
      <c r="J457" s="184"/>
      <c r="K457" s="182"/>
      <c r="L457" s="119"/>
      <c r="M457" s="188" t="s">
        <v>290</v>
      </c>
      <c r="N457" s="290"/>
      <c r="O457" s="189">
        <v>1</v>
      </c>
      <c r="P457" s="182">
        <v>14445</v>
      </c>
      <c r="Q457" s="182">
        <f t="shared" si="28"/>
        <v>130005</v>
      </c>
      <c r="R457" s="187">
        <v>130005</v>
      </c>
      <c r="S457" s="187">
        <v>130005</v>
      </c>
      <c r="T457" s="187">
        <v>130005</v>
      </c>
      <c r="U457" s="30"/>
      <c r="V457" s="30">
        <v>0</v>
      </c>
      <c r="W457" s="30"/>
      <c r="X457" s="30"/>
      <c r="Y457" s="30"/>
      <c r="Z457" s="30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</row>
    <row r="458" spans="1:84" s="3" customFormat="1" ht="23.25" hidden="1" outlineLevel="1">
      <c r="A458" s="1070"/>
      <c r="B458" s="1071"/>
      <c r="C458" s="1071"/>
      <c r="D458" s="1071"/>
      <c r="E458" s="1071"/>
      <c r="F458" s="1071"/>
      <c r="G458" s="1071"/>
      <c r="H458" s="1071"/>
      <c r="I458" s="1071"/>
      <c r="J458" s="184"/>
      <c r="K458" s="182"/>
      <c r="L458" s="119"/>
      <c r="M458" s="188" t="s">
        <v>291</v>
      </c>
      <c r="N458" s="290"/>
      <c r="O458" s="189">
        <v>1</v>
      </c>
      <c r="P458" s="182">
        <v>14445</v>
      </c>
      <c r="Q458" s="182">
        <f t="shared" si="28"/>
        <v>130005</v>
      </c>
      <c r="R458" s="187">
        <v>130005</v>
      </c>
      <c r="S458" s="187">
        <v>130005</v>
      </c>
      <c r="T458" s="187">
        <v>130005</v>
      </c>
      <c r="U458" s="30"/>
      <c r="V458" s="30">
        <v>0</v>
      </c>
      <c r="W458" s="30"/>
      <c r="X458" s="30"/>
      <c r="Y458" s="30"/>
      <c r="Z458" s="30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</row>
    <row r="459" spans="1:84" s="3" customFormat="1" ht="40.5" hidden="1" outlineLevel="1">
      <c r="A459" s="1070"/>
      <c r="B459" s="1071"/>
      <c r="C459" s="1071"/>
      <c r="D459" s="1071"/>
      <c r="E459" s="1071"/>
      <c r="F459" s="1071"/>
      <c r="G459" s="1071"/>
      <c r="H459" s="1071"/>
      <c r="I459" s="1071"/>
      <c r="J459" s="184"/>
      <c r="K459" s="182"/>
      <c r="L459" s="119"/>
      <c r="M459" s="188" t="s">
        <v>292</v>
      </c>
      <c r="N459" s="290"/>
      <c r="O459" s="189">
        <v>1</v>
      </c>
      <c r="P459" s="182">
        <v>9631</v>
      </c>
      <c r="Q459" s="182">
        <v>85050</v>
      </c>
      <c r="R459" s="182">
        <v>85050</v>
      </c>
      <c r="S459" s="182">
        <v>85050</v>
      </c>
      <c r="T459" s="182">
        <v>85050</v>
      </c>
      <c r="U459" s="30"/>
      <c r="V459" s="30">
        <v>0</v>
      </c>
      <c r="W459" s="30"/>
      <c r="X459" s="30"/>
      <c r="Y459" s="30"/>
      <c r="Z459" s="30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</row>
    <row r="460" spans="1:84" s="3" customFormat="1" ht="23.25" hidden="1" outlineLevel="1">
      <c r="A460" s="1070"/>
      <c r="B460" s="1071"/>
      <c r="C460" s="1071"/>
      <c r="D460" s="1071"/>
      <c r="E460" s="1071"/>
      <c r="F460" s="1071"/>
      <c r="G460" s="1071"/>
      <c r="H460" s="1071"/>
      <c r="I460" s="1071"/>
      <c r="J460" s="184"/>
      <c r="K460" s="182"/>
      <c r="L460" s="119"/>
      <c r="M460" s="188" t="s">
        <v>293</v>
      </c>
      <c r="N460" s="290"/>
      <c r="O460" s="189">
        <v>2</v>
      </c>
      <c r="P460" s="182">
        <v>9631</v>
      </c>
      <c r="Q460" s="182">
        <v>140400</v>
      </c>
      <c r="R460" s="182">
        <v>140400</v>
      </c>
      <c r="S460" s="182">
        <v>140400</v>
      </c>
      <c r="T460" s="182">
        <v>140400</v>
      </c>
      <c r="U460" s="30"/>
      <c r="V460" s="30">
        <v>0</v>
      </c>
      <c r="W460" s="30"/>
      <c r="X460" s="30"/>
      <c r="Y460" s="30"/>
      <c r="Z460" s="30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</row>
    <row r="461" spans="1:84" s="3" customFormat="1" ht="23.25" hidden="1" outlineLevel="1">
      <c r="A461" s="1070"/>
      <c r="B461" s="1071"/>
      <c r="C461" s="1071"/>
      <c r="D461" s="1071"/>
      <c r="E461" s="1071"/>
      <c r="F461" s="1071"/>
      <c r="G461" s="1071"/>
      <c r="H461" s="1071"/>
      <c r="I461" s="1071"/>
      <c r="J461" s="184"/>
      <c r="K461" s="182"/>
      <c r="L461" s="119"/>
      <c r="M461" s="188" t="s">
        <v>294</v>
      </c>
      <c r="N461" s="290"/>
      <c r="O461" s="189">
        <v>1</v>
      </c>
      <c r="P461" s="182">
        <v>14445</v>
      </c>
      <c r="Q461" s="182">
        <f>P461*9</f>
        <v>130005</v>
      </c>
      <c r="R461" s="187">
        <v>130005</v>
      </c>
      <c r="S461" s="187">
        <v>130005</v>
      </c>
      <c r="T461" s="187">
        <v>130005</v>
      </c>
      <c r="U461" s="30"/>
      <c r="V461" s="30">
        <v>0</v>
      </c>
      <c r="W461" s="30"/>
      <c r="X461" s="30"/>
      <c r="Y461" s="30"/>
      <c r="Z461" s="30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</row>
    <row r="462" spans="1:26" ht="81" hidden="1" outlineLevel="1">
      <c r="A462" s="1070"/>
      <c r="B462" s="1071"/>
      <c r="C462" s="1071"/>
      <c r="D462" s="1071"/>
      <c r="E462" s="1071"/>
      <c r="F462" s="1071"/>
      <c r="G462" s="1071"/>
      <c r="H462" s="1071"/>
      <c r="I462" s="1071"/>
      <c r="J462" s="184"/>
      <c r="K462" s="182"/>
      <c r="L462" s="119"/>
      <c r="M462" s="188" t="s">
        <v>295</v>
      </c>
      <c r="N462" s="290"/>
      <c r="O462" s="189">
        <v>1</v>
      </c>
      <c r="P462" s="182">
        <v>9631</v>
      </c>
      <c r="Q462" s="182">
        <v>70200</v>
      </c>
      <c r="R462" s="182">
        <v>70200</v>
      </c>
      <c r="S462" s="182">
        <v>70200</v>
      </c>
      <c r="T462" s="182">
        <v>70200</v>
      </c>
      <c r="U462" s="30"/>
      <c r="V462" s="30">
        <v>0</v>
      </c>
      <c r="W462" s="30"/>
      <c r="X462" s="30"/>
      <c r="Y462" s="30"/>
      <c r="Z462" s="30"/>
    </row>
    <row r="463" spans="1:26" ht="40.5" hidden="1" outlineLevel="1">
      <c r="A463" s="1070"/>
      <c r="B463" s="1071"/>
      <c r="C463" s="1071"/>
      <c r="D463" s="1071"/>
      <c r="E463" s="1071"/>
      <c r="F463" s="1071"/>
      <c r="G463" s="1071"/>
      <c r="H463" s="1071"/>
      <c r="I463" s="1071"/>
      <c r="J463" s="184"/>
      <c r="K463" s="182"/>
      <c r="L463" s="119"/>
      <c r="M463" s="16" t="s">
        <v>296</v>
      </c>
      <c r="N463" s="272"/>
      <c r="O463" s="90">
        <v>1</v>
      </c>
      <c r="P463" s="13">
        <v>17010</v>
      </c>
      <c r="Q463" s="13"/>
      <c r="R463" s="190"/>
      <c r="S463" s="190"/>
      <c r="T463" s="190"/>
      <c r="U463" s="30"/>
      <c r="V463" s="30">
        <v>0</v>
      </c>
      <c r="W463" s="30"/>
      <c r="X463" s="30"/>
      <c r="Y463" s="30"/>
      <c r="Z463" s="30"/>
    </row>
    <row r="464" spans="1:26" ht="23.25" hidden="1" outlineLevel="1">
      <c r="A464" s="1070"/>
      <c r="B464" s="1071"/>
      <c r="C464" s="1071"/>
      <c r="D464" s="1071"/>
      <c r="E464" s="1071"/>
      <c r="F464" s="1071"/>
      <c r="G464" s="1071"/>
      <c r="H464" s="1071"/>
      <c r="I464" s="1071"/>
      <c r="J464" s="184"/>
      <c r="K464" s="182"/>
      <c r="L464" s="119"/>
      <c r="M464" s="188" t="s">
        <v>297</v>
      </c>
      <c r="N464" s="290"/>
      <c r="O464" s="189">
        <v>4</v>
      </c>
      <c r="P464" s="182">
        <v>9631</v>
      </c>
      <c r="Q464" s="182">
        <v>280800</v>
      </c>
      <c r="R464" s="182">
        <v>280800</v>
      </c>
      <c r="S464" s="182">
        <v>280800</v>
      </c>
      <c r="T464" s="182">
        <v>280800</v>
      </c>
      <c r="U464" s="30"/>
      <c r="V464" s="30">
        <v>0</v>
      </c>
      <c r="W464" s="30"/>
      <c r="X464" s="30"/>
      <c r="Y464" s="30"/>
      <c r="Z464" s="30"/>
    </row>
    <row r="465" spans="1:26" ht="23.25" hidden="1" outlineLevel="1">
      <c r="A465" s="1070"/>
      <c r="B465" s="1071"/>
      <c r="C465" s="1071"/>
      <c r="D465" s="1071"/>
      <c r="E465" s="1071"/>
      <c r="F465" s="1071"/>
      <c r="G465" s="1071"/>
      <c r="H465" s="1071"/>
      <c r="I465" s="1071"/>
      <c r="J465" s="184"/>
      <c r="K465" s="182"/>
      <c r="L465" s="119"/>
      <c r="M465" s="188" t="s">
        <v>298</v>
      </c>
      <c r="N465" s="290"/>
      <c r="O465" s="189">
        <v>1</v>
      </c>
      <c r="P465" s="182">
        <v>9631</v>
      </c>
      <c r="Q465" s="182">
        <v>70200</v>
      </c>
      <c r="R465" s="182">
        <v>70200</v>
      </c>
      <c r="S465" s="182">
        <v>70200</v>
      </c>
      <c r="T465" s="182">
        <v>70200</v>
      </c>
      <c r="U465" s="30"/>
      <c r="V465" s="30">
        <v>0</v>
      </c>
      <c r="W465" s="30"/>
      <c r="X465" s="30"/>
      <c r="Y465" s="30"/>
      <c r="Z465" s="30"/>
    </row>
    <row r="466" spans="1:26" ht="23.25" hidden="1" outlineLevel="1">
      <c r="A466" s="1070"/>
      <c r="B466" s="1071"/>
      <c r="C466" s="1071"/>
      <c r="D466" s="1071"/>
      <c r="E466" s="1071"/>
      <c r="F466" s="1071"/>
      <c r="G466" s="1071"/>
      <c r="H466" s="1071"/>
      <c r="I466" s="1071"/>
      <c r="J466" s="184"/>
      <c r="K466" s="182"/>
      <c r="L466" s="119"/>
      <c r="M466" s="188" t="s">
        <v>299</v>
      </c>
      <c r="N466" s="290"/>
      <c r="O466" s="189">
        <v>1</v>
      </c>
      <c r="P466" s="182">
        <v>9631</v>
      </c>
      <c r="Q466" s="182">
        <v>70200</v>
      </c>
      <c r="R466" s="182">
        <v>70200</v>
      </c>
      <c r="S466" s="182">
        <v>70200</v>
      </c>
      <c r="T466" s="182">
        <v>70200</v>
      </c>
      <c r="U466" s="30"/>
      <c r="V466" s="30">
        <v>0</v>
      </c>
      <c r="W466" s="30"/>
      <c r="X466" s="30"/>
      <c r="Y466" s="30"/>
      <c r="Z466" s="30"/>
    </row>
    <row r="467" spans="1:26" ht="40.5" hidden="1" outlineLevel="1">
      <c r="A467" s="1070"/>
      <c r="B467" s="1071"/>
      <c r="C467" s="1071"/>
      <c r="D467" s="1071"/>
      <c r="E467" s="1071"/>
      <c r="F467" s="1071"/>
      <c r="G467" s="1071"/>
      <c r="H467" s="1071"/>
      <c r="I467" s="1071"/>
      <c r="J467" s="184"/>
      <c r="K467" s="182"/>
      <c r="L467" s="119"/>
      <c r="M467" s="188" t="s">
        <v>300</v>
      </c>
      <c r="N467" s="290"/>
      <c r="O467" s="189">
        <v>2</v>
      </c>
      <c r="P467" s="182">
        <v>9631</v>
      </c>
      <c r="Q467" s="182">
        <v>140400</v>
      </c>
      <c r="R467" s="182">
        <v>140400</v>
      </c>
      <c r="S467" s="182">
        <v>140400</v>
      </c>
      <c r="T467" s="182">
        <v>140400</v>
      </c>
      <c r="U467" s="30"/>
      <c r="V467" s="30">
        <v>0</v>
      </c>
      <c r="W467" s="30"/>
      <c r="X467" s="30"/>
      <c r="Y467" s="30"/>
      <c r="Z467" s="30"/>
    </row>
    <row r="468" spans="1:26" ht="23.25" hidden="1" outlineLevel="1">
      <c r="A468" s="1070"/>
      <c r="B468" s="1071"/>
      <c r="C468" s="1071"/>
      <c r="D468" s="1071"/>
      <c r="E468" s="1071"/>
      <c r="F468" s="1071"/>
      <c r="G468" s="1071"/>
      <c r="H468" s="1071"/>
      <c r="I468" s="1071"/>
      <c r="J468" s="184"/>
      <c r="K468" s="182"/>
      <c r="L468" s="119"/>
      <c r="M468" s="188" t="s">
        <v>301</v>
      </c>
      <c r="N468" s="290"/>
      <c r="O468" s="189">
        <v>2</v>
      </c>
      <c r="P468" s="182">
        <v>9631</v>
      </c>
      <c r="Q468" s="182">
        <v>140400</v>
      </c>
      <c r="R468" s="182">
        <v>140400</v>
      </c>
      <c r="S468" s="182">
        <v>140400</v>
      </c>
      <c r="T468" s="182">
        <v>140400</v>
      </c>
      <c r="U468" s="30"/>
      <c r="V468" s="30">
        <v>0</v>
      </c>
      <c r="W468" s="30"/>
      <c r="X468" s="30"/>
      <c r="Y468" s="30"/>
      <c r="Z468" s="30"/>
    </row>
    <row r="469" spans="1:26" ht="23.25" hidden="1" outlineLevel="1">
      <c r="A469" s="1070"/>
      <c r="B469" s="1071"/>
      <c r="C469" s="1071"/>
      <c r="D469" s="1071"/>
      <c r="E469" s="1071"/>
      <c r="F469" s="1071"/>
      <c r="G469" s="1071"/>
      <c r="H469" s="1071"/>
      <c r="I469" s="1071"/>
      <c r="J469" s="184"/>
      <c r="K469" s="182"/>
      <c r="L469" s="119"/>
      <c r="M469" s="188" t="s">
        <v>302</v>
      </c>
      <c r="N469" s="290"/>
      <c r="O469" s="189">
        <v>4</v>
      </c>
      <c r="P469" s="182">
        <v>9631</v>
      </c>
      <c r="Q469" s="182">
        <v>280800</v>
      </c>
      <c r="R469" s="182">
        <v>280800</v>
      </c>
      <c r="S469" s="182">
        <v>280800</v>
      </c>
      <c r="T469" s="182">
        <v>280800</v>
      </c>
      <c r="U469" s="30"/>
      <c r="V469" s="30">
        <v>0</v>
      </c>
      <c r="W469" s="30"/>
      <c r="X469" s="30"/>
      <c r="Y469" s="30"/>
      <c r="Z469" s="30"/>
    </row>
    <row r="470" spans="1:26" ht="40.5" hidden="1" outlineLevel="1">
      <c r="A470" s="1070"/>
      <c r="B470" s="1071"/>
      <c r="C470" s="1071"/>
      <c r="D470" s="1071"/>
      <c r="E470" s="1071"/>
      <c r="F470" s="1071"/>
      <c r="G470" s="1071"/>
      <c r="H470" s="1071"/>
      <c r="I470" s="1071"/>
      <c r="J470" s="184"/>
      <c r="K470" s="182"/>
      <c r="L470" s="119"/>
      <c r="M470" s="16" t="s">
        <v>357</v>
      </c>
      <c r="N470" s="272"/>
      <c r="O470" s="90">
        <v>1</v>
      </c>
      <c r="P470" s="13">
        <v>24300</v>
      </c>
      <c r="Q470" s="13">
        <v>218700</v>
      </c>
      <c r="R470" s="13">
        <v>218700</v>
      </c>
      <c r="S470" s="13">
        <v>218700</v>
      </c>
      <c r="T470" s="13">
        <v>218700</v>
      </c>
      <c r="U470" s="30"/>
      <c r="V470" s="30">
        <v>0</v>
      </c>
      <c r="W470" s="30"/>
      <c r="X470" s="30"/>
      <c r="Y470" s="30"/>
      <c r="Z470" s="30"/>
    </row>
    <row r="471" spans="1:26" ht="60.75" hidden="1" outlineLevel="1">
      <c r="A471" s="1070"/>
      <c r="B471" s="1071"/>
      <c r="C471" s="1071"/>
      <c r="D471" s="1071"/>
      <c r="E471" s="1071"/>
      <c r="F471" s="1071"/>
      <c r="G471" s="1071"/>
      <c r="H471" s="1071"/>
      <c r="I471" s="1071"/>
      <c r="J471" s="184"/>
      <c r="K471" s="182"/>
      <c r="L471" s="119"/>
      <c r="M471" s="188" t="s">
        <v>303</v>
      </c>
      <c r="N471" s="290"/>
      <c r="O471" s="189">
        <v>1</v>
      </c>
      <c r="P471" s="182">
        <v>9631</v>
      </c>
      <c r="Q471" s="182">
        <v>85050</v>
      </c>
      <c r="R471" s="182">
        <f>Q471</f>
        <v>85050</v>
      </c>
      <c r="S471" s="182">
        <f>R471</f>
        <v>85050</v>
      </c>
      <c r="T471" s="182">
        <f>S471</f>
        <v>85050</v>
      </c>
      <c r="U471" s="30"/>
      <c r="V471" s="30">
        <v>0</v>
      </c>
      <c r="W471" s="30"/>
      <c r="X471" s="30"/>
      <c r="Y471" s="30"/>
      <c r="Z471" s="30"/>
    </row>
    <row r="472" spans="1:26" ht="23.25" hidden="1" outlineLevel="1">
      <c r="A472" s="1070"/>
      <c r="B472" s="1071"/>
      <c r="C472" s="1071"/>
      <c r="D472" s="1071"/>
      <c r="E472" s="1071"/>
      <c r="F472" s="1071"/>
      <c r="G472" s="1071"/>
      <c r="H472" s="1071"/>
      <c r="I472" s="1071"/>
      <c r="J472" s="184"/>
      <c r="K472" s="182"/>
      <c r="L472" s="119"/>
      <c r="M472" s="188" t="s">
        <v>304</v>
      </c>
      <c r="N472" s="290"/>
      <c r="O472" s="189">
        <v>4</v>
      </c>
      <c r="P472" s="182">
        <v>9631</v>
      </c>
      <c r="Q472" s="182">
        <v>280800</v>
      </c>
      <c r="R472" s="182">
        <v>280800</v>
      </c>
      <c r="S472" s="182">
        <v>280800</v>
      </c>
      <c r="T472" s="182">
        <v>280800</v>
      </c>
      <c r="U472" s="30"/>
      <c r="V472" s="30">
        <v>0</v>
      </c>
      <c r="W472" s="30"/>
      <c r="X472" s="30"/>
      <c r="Y472" s="30"/>
      <c r="Z472" s="30"/>
    </row>
    <row r="473" spans="1:26" ht="23.25" hidden="1" outlineLevel="1">
      <c r="A473" s="1070"/>
      <c r="B473" s="1071"/>
      <c r="C473" s="1071"/>
      <c r="D473" s="1071"/>
      <c r="E473" s="1071"/>
      <c r="F473" s="1071"/>
      <c r="G473" s="1071"/>
      <c r="H473" s="1071"/>
      <c r="I473" s="1071"/>
      <c r="J473" s="184"/>
      <c r="K473" s="182"/>
      <c r="L473" s="119"/>
      <c r="M473" s="188" t="s">
        <v>293</v>
      </c>
      <c r="N473" s="289"/>
      <c r="O473" s="191">
        <v>1</v>
      </c>
      <c r="P473" s="182">
        <v>9631</v>
      </c>
      <c r="Q473" s="182">
        <v>70200</v>
      </c>
      <c r="R473" s="182">
        <v>70200</v>
      </c>
      <c r="S473" s="182">
        <v>70200</v>
      </c>
      <c r="T473" s="182">
        <v>70200</v>
      </c>
      <c r="U473" s="30"/>
      <c r="V473" s="30">
        <v>0</v>
      </c>
      <c r="W473" s="30"/>
      <c r="X473" s="30"/>
      <c r="Y473" s="30"/>
      <c r="Z473" s="30"/>
    </row>
    <row r="474" spans="1:26" ht="81" hidden="1" outlineLevel="1">
      <c r="A474" s="1070"/>
      <c r="B474" s="1071"/>
      <c r="C474" s="1071"/>
      <c r="D474" s="1071"/>
      <c r="E474" s="1071"/>
      <c r="F474" s="1071"/>
      <c r="G474" s="1071"/>
      <c r="H474" s="1071"/>
      <c r="I474" s="1071"/>
      <c r="J474" s="184"/>
      <c r="K474" s="182"/>
      <c r="L474" s="119"/>
      <c r="M474" s="188" t="s">
        <v>295</v>
      </c>
      <c r="N474" s="289"/>
      <c r="O474" s="191">
        <v>1</v>
      </c>
      <c r="P474" s="182">
        <v>9631</v>
      </c>
      <c r="Q474" s="182">
        <v>70200</v>
      </c>
      <c r="R474" s="182">
        <v>70200</v>
      </c>
      <c r="S474" s="182">
        <v>70200</v>
      </c>
      <c r="T474" s="182">
        <v>70200</v>
      </c>
      <c r="U474" s="30"/>
      <c r="V474" s="30">
        <v>0</v>
      </c>
      <c r="W474" s="30"/>
      <c r="X474" s="30"/>
      <c r="Y474" s="30"/>
      <c r="Z474" s="30"/>
    </row>
    <row r="475" spans="1:26" ht="23.25" hidden="1" outlineLevel="1">
      <c r="A475" s="1070"/>
      <c r="B475" s="1071"/>
      <c r="C475" s="1071"/>
      <c r="D475" s="1071"/>
      <c r="E475" s="1071"/>
      <c r="F475" s="1071"/>
      <c r="G475" s="1071"/>
      <c r="H475" s="1071"/>
      <c r="I475" s="1071"/>
      <c r="J475" s="184"/>
      <c r="K475" s="182"/>
      <c r="L475" s="119"/>
      <c r="M475" s="188" t="s">
        <v>298</v>
      </c>
      <c r="N475" s="289"/>
      <c r="O475" s="191">
        <v>1</v>
      </c>
      <c r="P475" s="182">
        <v>9631</v>
      </c>
      <c r="Q475" s="182">
        <v>70200</v>
      </c>
      <c r="R475" s="182">
        <v>70200</v>
      </c>
      <c r="S475" s="182">
        <v>70200</v>
      </c>
      <c r="T475" s="182">
        <v>70200</v>
      </c>
      <c r="U475" s="30"/>
      <c r="V475" s="30">
        <v>0</v>
      </c>
      <c r="W475" s="30"/>
      <c r="X475" s="30"/>
      <c r="Y475" s="30"/>
      <c r="Z475" s="30"/>
    </row>
    <row r="476" spans="1:26" ht="23.25" hidden="1" outlineLevel="1">
      <c r="A476" s="1070"/>
      <c r="B476" s="1071"/>
      <c r="C476" s="1071"/>
      <c r="D476" s="1071"/>
      <c r="E476" s="1071"/>
      <c r="F476" s="1071"/>
      <c r="G476" s="1071"/>
      <c r="H476" s="1071"/>
      <c r="I476" s="1071"/>
      <c r="J476" s="184"/>
      <c r="K476" s="182"/>
      <c r="L476" s="119"/>
      <c r="M476" s="188" t="s">
        <v>299</v>
      </c>
      <c r="N476" s="290"/>
      <c r="O476" s="189">
        <v>1</v>
      </c>
      <c r="P476" s="182">
        <v>9631</v>
      </c>
      <c r="Q476" s="182">
        <v>70200</v>
      </c>
      <c r="R476" s="182">
        <v>70200</v>
      </c>
      <c r="S476" s="182">
        <v>70200</v>
      </c>
      <c r="T476" s="182">
        <v>70200</v>
      </c>
      <c r="U476" s="30"/>
      <c r="V476" s="30">
        <v>0</v>
      </c>
      <c r="W476" s="30"/>
      <c r="X476" s="30"/>
      <c r="Y476" s="30"/>
      <c r="Z476" s="30"/>
    </row>
    <row r="477" spans="1:26" ht="23.25" hidden="1" outlineLevel="1">
      <c r="A477" s="1070"/>
      <c r="B477" s="1071"/>
      <c r="C477" s="1071"/>
      <c r="D477" s="1071"/>
      <c r="E477" s="1071"/>
      <c r="F477" s="1071"/>
      <c r="G477" s="1071"/>
      <c r="H477" s="1071"/>
      <c r="I477" s="1071"/>
      <c r="J477" s="184"/>
      <c r="K477" s="182"/>
      <c r="L477" s="119"/>
      <c r="M477" s="188"/>
      <c r="N477" s="290"/>
      <c r="O477" s="192"/>
      <c r="P477" s="182"/>
      <c r="Q477" s="182"/>
      <c r="R477" s="193"/>
      <c r="S477" s="182"/>
      <c r="T477" s="182"/>
      <c r="U477" s="30"/>
      <c r="V477" s="30">
        <v>0</v>
      </c>
      <c r="W477" s="30"/>
      <c r="X477" s="30"/>
      <c r="Y477" s="30"/>
      <c r="Z477" s="30"/>
    </row>
    <row r="478" spans="1:26" ht="45.75" customHeight="1" collapsed="1">
      <c r="A478" s="1070"/>
      <c r="B478" s="1071"/>
      <c r="C478" s="1071"/>
      <c r="D478" s="1071"/>
      <c r="E478" s="1071"/>
      <c r="F478" s="1071"/>
      <c r="G478" s="1071"/>
      <c r="H478" s="1071"/>
      <c r="I478" s="1071"/>
      <c r="J478" s="181">
        <v>957989.98</v>
      </c>
      <c r="K478" s="182">
        <v>1124907</v>
      </c>
      <c r="L478" s="194">
        <v>2130</v>
      </c>
      <c r="M478" s="196" t="s">
        <v>305</v>
      </c>
      <c r="N478" s="289" t="s">
        <v>356</v>
      </c>
      <c r="O478" s="182"/>
      <c r="P478" s="182"/>
      <c r="Q478" s="182">
        <v>1086642.8</v>
      </c>
      <c r="R478" s="182">
        <v>1086642.8</v>
      </c>
      <c r="S478" s="182">
        <v>1086642.8</v>
      </c>
      <c r="T478" s="182">
        <v>1086642.8</v>
      </c>
      <c r="U478" s="30">
        <v>1494566</v>
      </c>
      <c r="V478" s="30">
        <v>1494566</v>
      </c>
      <c r="W478" s="30">
        <v>0</v>
      </c>
      <c r="X478" s="30">
        <v>0</v>
      </c>
      <c r="Y478" s="30">
        <v>0</v>
      </c>
      <c r="Z478" s="30">
        <v>0</v>
      </c>
    </row>
    <row r="479" spans="1:26" ht="45.75" customHeight="1">
      <c r="A479" s="1070"/>
      <c r="B479" s="1071"/>
      <c r="C479" s="1071"/>
      <c r="D479" s="1071"/>
      <c r="E479" s="1071"/>
      <c r="F479" s="1071"/>
      <c r="G479" s="1071"/>
      <c r="H479" s="1071"/>
      <c r="I479" s="1071"/>
      <c r="J479" s="181">
        <v>3494171.19</v>
      </c>
      <c r="K479" s="182">
        <v>1263000</v>
      </c>
      <c r="L479" s="194">
        <v>2230</v>
      </c>
      <c r="M479" s="183" t="s">
        <v>306</v>
      </c>
      <c r="N479" s="291"/>
      <c r="O479" s="45"/>
      <c r="P479" s="45"/>
      <c r="Q479" s="45">
        <v>3554250</v>
      </c>
      <c r="R479" s="45">
        <v>3554250</v>
      </c>
      <c r="S479" s="45">
        <v>3554250</v>
      </c>
      <c r="T479" s="45">
        <v>3554250</v>
      </c>
      <c r="U479" s="45">
        <v>2676243.25</v>
      </c>
      <c r="V479" s="45">
        <v>2676243.25</v>
      </c>
      <c r="W479" s="45">
        <v>0</v>
      </c>
      <c r="X479" s="45">
        <v>0</v>
      </c>
      <c r="Y479" s="45">
        <v>0</v>
      </c>
      <c r="Z479" s="45">
        <v>0</v>
      </c>
    </row>
    <row r="480" spans="1:26" ht="84" customHeight="1">
      <c r="A480" s="1070"/>
      <c r="B480" s="1071"/>
      <c r="C480" s="1071"/>
      <c r="D480" s="1071"/>
      <c r="E480" s="1071"/>
      <c r="F480" s="1071"/>
      <c r="G480" s="1071"/>
      <c r="H480" s="1071"/>
      <c r="I480" s="1071"/>
      <c r="J480" s="181"/>
      <c r="K480" s="182"/>
      <c r="L480" s="195">
        <v>2230</v>
      </c>
      <c r="M480" s="196" t="s">
        <v>441</v>
      </c>
      <c r="N480" s="292" t="s">
        <v>307</v>
      </c>
      <c r="O480" s="53">
        <v>275</v>
      </c>
      <c r="P480" s="53">
        <v>6.22</v>
      </c>
      <c r="Q480" s="53">
        <v>1710500</v>
      </c>
      <c r="R480" s="53">
        <v>1710500</v>
      </c>
      <c r="S480" s="53">
        <v>1710500</v>
      </c>
      <c r="T480" s="53">
        <v>1710500</v>
      </c>
      <c r="U480" s="30">
        <v>1246243.25</v>
      </c>
      <c r="V480" s="30">
        <v>1246243.25</v>
      </c>
      <c r="W480" s="30">
        <v>0</v>
      </c>
      <c r="X480" s="30">
        <v>0</v>
      </c>
      <c r="Y480" s="30">
        <v>0</v>
      </c>
      <c r="Z480" s="30">
        <v>0</v>
      </c>
    </row>
    <row r="481" spans="1:26" ht="43.5" customHeight="1">
      <c r="A481" s="1070"/>
      <c r="B481" s="1071"/>
      <c r="C481" s="1071"/>
      <c r="D481" s="1071"/>
      <c r="E481" s="1071"/>
      <c r="F481" s="1071"/>
      <c r="G481" s="1071"/>
      <c r="H481" s="1071"/>
      <c r="I481" s="1071"/>
      <c r="J481" s="181"/>
      <c r="K481" s="182"/>
      <c r="L481" s="195">
        <v>2230</v>
      </c>
      <c r="M481" s="196" t="s">
        <v>893</v>
      </c>
      <c r="N481" s="292" t="s">
        <v>308</v>
      </c>
      <c r="O481" s="53">
        <v>295</v>
      </c>
      <c r="P481" s="53">
        <v>6.25</v>
      </c>
      <c r="Q481" s="53">
        <v>1843750</v>
      </c>
      <c r="R481" s="53">
        <v>1843750</v>
      </c>
      <c r="S481" s="53">
        <v>1843750</v>
      </c>
      <c r="T481" s="53">
        <v>1843750</v>
      </c>
      <c r="U481" s="30">
        <v>1430000</v>
      </c>
      <c r="V481" s="30">
        <v>1430000</v>
      </c>
      <c r="W481" s="30">
        <v>0</v>
      </c>
      <c r="X481" s="30">
        <v>0</v>
      </c>
      <c r="Y481" s="30">
        <v>0</v>
      </c>
      <c r="Z481" s="30">
        <v>0</v>
      </c>
    </row>
    <row r="482" spans="1:26" ht="60.75" customHeight="1">
      <c r="A482" s="1070"/>
      <c r="B482" s="1071"/>
      <c r="C482" s="1071"/>
      <c r="D482" s="1071"/>
      <c r="E482" s="1071"/>
      <c r="F482" s="1071"/>
      <c r="G482" s="1071"/>
      <c r="H482" s="1071"/>
      <c r="I482" s="1071"/>
      <c r="J482" s="181">
        <v>37036</v>
      </c>
      <c r="K482" s="182">
        <v>0</v>
      </c>
      <c r="L482" s="194">
        <v>7660</v>
      </c>
      <c r="M482" s="196" t="s">
        <v>894</v>
      </c>
      <c r="N482" s="291"/>
      <c r="O482" s="45"/>
      <c r="P482" s="45"/>
      <c r="Q482" s="45" t="e">
        <f>AL488+#REF!+AL489</f>
        <v>#REF!</v>
      </c>
      <c r="R482" s="45" t="e">
        <f>AM488+#REF!+AM489</f>
        <v>#REF!</v>
      </c>
      <c r="S482" s="45" t="e">
        <f>AN488+#REF!+AN489</f>
        <v>#REF!</v>
      </c>
      <c r="T482" s="45" t="e">
        <f>AO488+#REF!+AO489</f>
        <v>#REF!</v>
      </c>
      <c r="U482" s="30">
        <v>24997.5</v>
      </c>
      <c r="V482" s="30">
        <v>24997.5</v>
      </c>
      <c r="W482" s="30">
        <v>0</v>
      </c>
      <c r="X482" s="30">
        <v>0</v>
      </c>
      <c r="Y482" s="30">
        <v>0</v>
      </c>
      <c r="Z482" s="30">
        <v>0</v>
      </c>
    </row>
    <row r="483" spans="1:26" ht="105.75" customHeight="1">
      <c r="A483" s="432" t="s">
        <v>648</v>
      </c>
      <c r="B483" s="358" t="s">
        <v>6</v>
      </c>
      <c r="C483" s="358" t="s">
        <v>20</v>
      </c>
      <c r="D483" s="358" t="s">
        <v>129</v>
      </c>
      <c r="E483" s="358" t="s">
        <v>8</v>
      </c>
      <c r="F483" s="358"/>
      <c r="G483" s="358" t="s">
        <v>436</v>
      </c>
      <c r="H483" s="358" t="s">
        <v>9</v>
      </c>
      <c r="I483" s="67" t="s">
        <v>131</v>
      </c>
      <c r="J483" s="419"/>
      <c r="K483" s="418"/>
      <c r="L483" s="355"/>
      <c r="M483" s="356"/>
      <c r="N483" s="442"/>
      <c r="O483" s="417"/>
      <c r="P483" s="417"/>
      <c r="Q483" s="417"/>
      <c r="R483" s="417"/>
      <c r="S483" s="417"/>
      <c r="T483" s="417"/>
      <c r="U483" s="32">
        <v>1900000</v>
      </c>
      <c r="V483" s="32">
        <v>1900000</v>
      </c>
      <c r="W483" s="32">
        <v>0</v>
      </c>
      <c r="X483" s="32">
        <v>0</v>
      </c>
      <c r="Y483" s="32">
        <v>0</v>
      </c>
      <c r="Z483" s="32">
        <v>0</v>
      </c>
    </row>
    <row r="484" spans="1:26" ht="68.25" customHeight="1">
      <c r="A484" s="443" t="s">
        <v>132</v>
      </c>
      <c r="B484" s="346"/>
      <c r="C484" s="346"/>
      <c r="D484" s="346"/>
      <c r="E484" s="346"/>
      <c r="F484" s="346"/>
      <c r="G484" s="346"/>
      <c r="H484" s="346"/>
      <c r="I484" s="346" t="s">
        <v>693</v>
      </c>
      <c r="J484" s="181"/>
      <c r="K484" s="182"/>
      <c r="L484" s="194"/>
      <c r="M484" s="196"/>
      <c r="N484" s="291"/>
      <c r="O484" s="45"/>
      <c r="P484" s="45"/>
      <c r="Q484" s="45"/>
      <c r="R484" s="45"/>
      <c r="S484" s="45"/>
      <c r="T484" s="45"/>
      <c r="U484" s="30">
        <v>1900000</v>
      </c>
      <c r="V484" s="30">
        <v>1900000</v>
      </c>
      <c r="W484" s="30">
        <v>0</v>
      </c>
      <c r="X484" s="30">
        <v>0</v>
      </c>
      <c r="Y484" s="30">
        <v>0</v>
      </c>
      <c r="Z484" s="30">
        <v>0</v>
      </c>
    </row>
    <row r="485" spans="1:26" ht="33" customHeight="1">
      <c r="A485" s="1171" t="s">
        <v>662</v>
      </c>
      <c r="B485" s="1172"/>
      <c r="C485" s="1172"/>
      <c r="D485" s="1172"/>
      <c r="E485" s="1172"/>
      <c r="F485" s="1172"/>
      <c r="G485" s="1172"/>
      <c r="H485" s="1172"/>
      <c r="I485" s="1172"/>
      <c r="J485" s="1172"/>
      <c r="K485" s="1172"/>
      <c r="L485" s="1172"/>
      <c r="M485" s="1172"/>
      <c r="N485" s="1173"/>
      <c r="O485" s="353"/>
      <c r="P485" s="353"/>
      <c r="Q485" s="353"/>
      <c r="R485" s="353"/>
      <c r="S485" s="353"/>
      <c r="T485" s="353"/>
      <c r="U485" s="52">
        <v>592900</v>
      </c>
      <c r="V485" s="52">
        <v>592900</v>
      </c>
      <c r="W485" s="52">
        <v>0</v>
      </c>
      <c r="X485" s="52">
        <v>0</v>
      </c>
      <c r="Y485" s="52">
        <v>0</v>
      </c>
      <c r="Z485" s="52">
        <v>0</v>
      </c>
    </row>
    <row r="486" spans="1:26" ht="114" customHeight="1">
      <c r="A486" s="77" t="s">
        <v>665</v>
      </c>
      <c r="B486" s="357" t="s">
        <v>6</v>
      </c>
      <c r="C486" s="357" t="s">
        <v>20</v>
      </c>
      <c r="D486" s="357" t="s">
        <v>663</v>
      </c>
      <c r="E486" s="358" t="s">
        <v>8</v>
      </c>
      <c r="F486" s="358"/>
      <c r="G486" s="358" t="s">
        <v>436</v>
      </c>
      <c r="H486" s="358" t="s">
        <v>9</v>
      </c>
      <c r="I486" s="77" t="s">
        <v>664</v>
      </c>
      <c r="J486" s="412"/>
      <c r="K486" s="409"/>
      <c r="L486" s="355"/>
      <c r="M486" s="356"/>
      <c r="N486" s="354"/>
      <c r="O486" s="410"/>
      <c r="P486" s="410"/>
      <c r="Q486" s="410"/>
      <c r="R486" s="410"/>
      <c r="S486" s="410"/>
      <c r="T486" s="410"/>
      <c r="U486" s="32">
        <v>592900</v>
      </c>
      <c r="V486" s="32">
        <v>592900</v>
      </c>
      <c r="W486" s="32">
        <v>0</v>
      </c>
      <c r="X486" s="32">
        <v>0</v>
      </c>
      <c r="Y486" s="32">
        <v>0</v>
      </c>
      <c r="Z486" s="32">
        <v>0</v>
      </c>
    </row>
    <row r="487" spans="1:26" ht="101.25" customHeight="1">
      <c r="A487" s="443" t="s">
        <v>46</v>
      </c>
      <c r="B487" s="346"/>
      <c r="C487" s="346"/>
      <c r="D487" s="346"/>
      <c r="E487" s="346"/>
      <c r="F487" s="346"/>
      <c r="G487" s="346"/>
      <c r="H487" s="346"/>
      <c r="I487" s="641" t="s">
        <v>710</v>
      </c>
      <c r="J487" s="181"/>
      <c r="K487" s="182"/>
      <c r="L487" s="194"/>
      <c r="M487" s="196"/>
      <c r="N487" s="352"/>
      <c r="O487" s="45"/>
      <c r="P487" s="45"/>
      <c r="Q487" s="45"/>
      <c r="R487" s="45"/>
      <c r="S487" s="45"/>
      <c r="T487" s="45"/>
      <c r="U487" s="30">
        <v>592900</v>
      </c>
      <c r="V487" s="30">
        <v>592900</v>
      </c>
      <c r="W487" s="30">
        <v>0</v>
      </c>
      <c r="X487" s="30">
        <v>0</v>
      </c>
      <c r="Y487" s="30">
        <v>0</v>
      </c>
      <c r="Z487" s="30">
        <v>0</v>
      </c>
    </row>
    <row r="488" spans="1:44" ht="60" customHeight="1">
      <c r="A488" s="981" t="s">
        <v>133</v>
      </c>
      <c r="B488" s="982"/>
      <c r="C488" s="982"/>
      <c r="D488" s="982"/>
      <c r="E488" s="982"/>
      <c r="F488" s="982"/>
      <c r="G488" s="982"/>
      <c r="H488" s="982"/>
      <c r="I488" s="982"/>
      <c r="J488" s="982"/>
      <c r="K488" s="982"/>
      <c r="L488" s="982"/>
      <c r="M488" s="982"/>
      <c r="N488" s="983"/>
      <c r="O488" s="46"/>
      <c r="P488" s="46" t="e">
        <f>P489+P491+P551+P557+P695+P666</f>
        <v>#REF!</v>
      </c>
      <c r="Q488" s="46" t="e">
        <f>Q489+Q491+Q551+Q557+Q695+#REF!+#REF!+Q666</f>
        <v>#REF!</v>
      </c>
      <c r="R488" s="46" t="e">
        <f>R489+R491+R551+R557+R695+#REF!+#REF!+R666</f>
        <v>#REF!</v>
      </c>
      <c r="S488" s="46" t="e">
        <f>S489+S491+S551+S557+S695+#REF!+#REF!+S666</f>
        <v>#REF!</v>
      </c>
      <c r="T488" s="46" t="e">
        <f>T489+T491+T551+T557+#REF!+T666</f>
        <v>#REF!</v>
      </c>
      <c r="U488" s="46">
        <v>55720405.19</v>
      </c>
      <c r="V488" s="46">
        <v>55720405.19</v>
      </c>
      <c r="W488" s="46">
        <v>9277909.969999999</v>
      </c>
      <c r="X488" s="46">
        <v>9277909.969999999</v>
      </c>
      <c r="Y488" s="46">
        <v>9277909.969999999</v>
      </c>
      <c r="Z488" s="46">
        <v>9277909.969999999</v>
      </c>
      <c r="AK488" s="3"/>
      <c r="AL488" s="12"/>
      <c r="AM488" s="12"/>
      <c r="AN488" s="12"/>
      <c r="AO488" s="12"/>
      <c r="AP488" s="12"/>
      <c r="AQ488" s="12"/>
      <c r="AR488" s="12"/>
    </row>
    <row r="489" spans="1:44" ht="125.25" customHeight="1">
      <c r="A489" s="173" t="s">
        <v>134</v>
      </c>
      <c r="B489" s="144" t="s">
        <v>6</v>
      </c>
      <c r="C489" s="144" t="s">
        <v>7</v>
      </c>
      <c r="D489" s="144" t="s">
        <v>135</v>
      </c>
      <c r="E489" s="144" t="s">
        <v>136</v>
      </c>
      <c r="F489" s="144" t="s">
        <v>137</v>
      </c>
      <c r="G489" s="144" t="s">
        <v>137</v>
      </c>
      <c r="H489" s="144" t="s">
        <v>9</v>
      </c>
      <c r="I489" s="104" t="s">
        <v>138</v>
      </c>
      <c r="J489" s="197">
        <f>J490</f>
        <v>682000</v>
      </c>
      <c r="K489" s="198">
        <f>K490</f>
        <v>1440000</v>
      </c>
      <c r="L489" s="414" t="s">
        <v>139</v>
      </c>
      <c r="M489" s="199"/>
      <c r="N489" s="522">
        <f>N490</f>
        <v>45</v>
      </c>
      <c r="O489" s="175">
        <v>2000</v>
      </c>
      <c r="P489" s="175">
        <f>P490</f>
        <v>0</v>
      </c>
      <c r="Q489" s="175">
        <f>O489*N489*9</f>
        <v>810000</v>
      </c>
      <c r="R489" s="175">
        <f>O489*N489*9</f>
        <v>810000</v>
      </c>
      <c r="S489" s="175">
        <f>O489*N489*9</f>
        <v>810000</v>
      </c>
      <c r="T489" s="34">
        <f aca="true" t="shared" si="29" ref="T489:Z489">T490</f>
        <v>468000</v>
      </c>
      <c r="U489" s="34">
        <v>620000</v>
      </c>
      <c r="V489" s="34">
        <v>620000</v>
      </c>
      <c r="W489" s="34">
        <v>468000</v>
      </c>
      <c r="X489" s="34">
        <v>468000</v>
      </c>
      <c r="Y489" s="34">
        <v>468000</v>
      </c>
      <c r="Z489" s="34">
        <v>468000</v>
      </c>
      <c r="AK489" s="3"/>
      <c r="AL489" s="12"/>
      <c r="AM489" s="12"/>
      <c r="AN489" s="12"/>
      <c r="AO489" s="12"/>
      <c r="AP489" s="12"/>
      <c r="AQ489" s="12"/>
      <c r="AR489" s="12"/>
    </row>
    <row r="490" spans="1:44" s="335" customFormat="1" ht="162" customHeight="1">
      <c r="A490" s="568" t="s">
        <v>59</v>
      </c>
      <c r="B490" s="837"/>
      <c r="C490" s="837"/>
      <c r="D490" s="837"/>
      <c r="E490" s="837"/>
      <c r="F490" s="837"/>
      <c r="G490" s="837"/>
      <c r="H490" s="837"/>
      <c r="I490" s="572" t="s">
        <v>237</v>
      </c>
      <c r="J490" s="385">
        <v>682000</v>
      </c>
      <c r="K490" s="333">
        <v>1440000</v>
      </c>
      <c r="L490" s="333"/>
      <c r="M490" s="755"/>
      <c r="N490" s="838">
        <v>45</v>
      </c>
      <c r="O490" s="839">
        <v>2000</v>
      </c>
      <c r="P490" s="333"/>
      <c r="Q490" s="566">
        <f>O490*N490*9</f>
        <v>810000</v>
      </c>
      <c r="R490" s="333">
        <f>O490*N490*9</f>
        <v>810000</v>
      </c>
      <c r="S490" s="333">
        <f>O490*N490*9</f>
        <v>810000</v>
      </c>
      <c r="T490" s="566">
        <v>468000</v>
      </c>
      <c r="U490" s="566">
        <v>620000</v>
      </c>
      <c r="V490" s="566">
        <v>620000</v>
      </c>
      <c r="W490" s="566">
        <v>468000</v>
      </c>
      <c r="X490" s="566">
        <v>468000</v>
      </c>
      <c r="Y490" s="566">
        <v>468000</v>
      </c>
      <c r="Z490" s="566">
        <v>468000</v>
      </c>
      <c r="AE490" s="840"/>
      <c r="AF490" s="436"/>
      <c r="AH490" s="841"/>
      <c r="AJ490" s="436"/>
      <c r="AK490" s="436"/>
      <c r="AL490" s="842"/>
      <c r="AM490" s="842"/>
      <c r="AN490" s="842"/>
      <c r="AO490" s="842"/>
      <c r="AP490" s="842"/>
      <c r="AQ490" s="842"/>
      <c r="AR490" s="842"/>
    </row>
    <row r="491" spans="1:44" ht="230.25" customHeight="1">
      <c r="A491" s="201" t="s">
        <v>601</v>
      </c>
      <c r="B491" s="312" t="s">
        <v>6</v>
      </c>
      <c r="C491" s="312" t="s">
        <v>7</v>
      </c>
      <c r="D491" s="312" t="s">
        <v>141</v>
      </c>
      <c r="E491" s="312" t="s">
        <v>8</v>
      </c>
      <c r="F491" s="312" t="s">
        <v>142</v>
      </c>
      <c r="G491" s="312" t="s">
        <v>445</v>
      </c>
      <c r="H491" s="312" t="s">
        <v>9</v>
      </c>
      <c r="I491" s="202" t="s">
        <v>229</v>
      </c>
      <c r="J491" s="203" t="e">
        <f>#REF!+#REF!+#REF!+#REF!+#REF!+J492+#REF!+#REF!+#REF!+#REF!+J496+J497+J527+#REF!+J528+J529+J530+J531+J532+#REF!+J535+J536+J537+J538+#REF!</f>
        <v>#REF!</v>
      </c>
      <c r="K491" s="197" t="e">
        <f>#REF!+#REF!+#REF!+#REF!+#REF!+K492+#REF!+#REF!+#REF!+#REF!+K496+K497+K527+#REF!+K528+K529+K530+K531+K532+#REF!+K535+K536+K537+K538+#REF!</f>
        <v>#REF!</v>
      </c>
      <c r="L491" s="414" t="s">
        <v>14</v>
      </c>
      <c r="M491" s="204"/>
      <c r="N491" s="520">
        <f>N492+N493+N496+N497+N499+N527+N537+N538+N539+N540+N541+N542+N543+N544+N545+N546+N547+N548+N549+N550</f>
        <v>107</v>
      </c>
      <c r="O491" s="203"/>
      <c r="P491" s="203" t="e">
        <f>#REF!+P492+#REF!+#REF!+#REF!+#REF!+P496+P497+#REF!+P527+#REF!+P528+P529+P530+P531+P532+#REF!+P535+P536+P537+P538</f>
        <v>#REF!</v>
      </c>
      <c r="Q491" s="203" t="e">
        <f>#REF!+#REF!+#REF!+#REF!+#REF!+Q492+#REF!+#REF!+#REF!+#REF!+Q496+Q497+Q527+#REF!+Q528+Q529+Q530+Q531+Q532+#REF!+Q535+Q536+Q537+Q538+#REF!+Q534+Q533</f>
        <v>#REF!</v>
      </c>
      <c r="R491" s="203" t="e">
        <f>#REF!+#REF!+#REF!+#REF!+#REF!+R492+#REF!+#REF!+#REF!+#REF!+R496+R497+R527+#REF!+R528+R529+R530+R531+R532+#REF!+R535+R536+R537+R538+#REF!+R534+R533</f>
        <v>#REF!</v>
      </c>
      <c r="S491" s="203" t="e">
        <f>#REF!+#REF!+#REF!+#REF!+#REF!+S492+#REF!+#REF!+#REF!+#REF!+S496+S497+S527+#REF!+S528+S529+S530+S531+S532+#REF!+S535+S536+S537+S538+#REF!+S534+S533</f>
        <v>#REF!</v>
      </c>
      <c r="T491" s="42" t="e">
        <f>#REF!+#REF!+#REF!+#REF!+#REF!+T492+#REF!+#REF!+#REF!+#REF!+T496+T497+T527+#REF!+T528+T529+T530+T531+T532+#REF!+T535+T536+T537+T538+#REF!+T534+T533</f>
        <v>#REF!</v>
      </c>
      <c r="U491" s="42">
        <v>1212930.74</v>
      </c>
      <c r="V491" s="42">
        <v>1212930.74</v>
      </c>
      <c r="W491" s="42">
        <v>446761.88</v>
      </c>
      <c r="X491" s="42">
        <v>446761.88</v>
      </c>
      <c r="Y491" s="42">
        <v>446761.88</v>
      </c>
      <c r="Z491" s="42">
        <v>446761.88</v>
      </c>
      <c r="AB491" s="7"/>
      <c r="AE491" s="9"/>
      <c r="AF491" s="3"/>
      <c r="AH491" s="10"/>
      <c r="AJ491" s="3"/>
      <c r="AK491" s="3"/>
      <c r="AL491" s="12"/>
      <c r="AM491" s="12"/>
      <c r="AN491" s="12"/>
      <c r="AO491" s="12"/>
      <c r="AP491" s="12"/>
      <c r="AQ491" s="12"/>
      <c r="AR491" s="12"/>
    </row>
    <row r="492" spans="1:44" s="335" customFormat="1" ht="93.75" customHeight="1">
      <c r="A492" s="843" t="s">
        <v>143</v>
      </c>
      <c r="B492" s="974"/>
      <c r="C492" s="974"/>
      <c r="D492" s="974"/>
      <c r="E492" s="974"/>
      <c r="F492" s="974"/>
      <c r="G492" s="974"/>
      <c r="H492" s="974"/>
      <c r="I492" s="974" t="s">
        <v>600</v>
      </c>
      <c r="J492" s="844">
        <v>42200</v>
      </c>
      <c r="K492" s="845">
        <v>15000</v>
      </c>
      <c r="L492" s="846"/>
      <c r="M492" s="847" t="s">
        <v>852</v>
      </c>
      <c r="N492" s="848">
        <v>3</v>
      </c>
      <c r="O492" s="849">
        <v>20000</v>
      </c>
      <c r="P492" s="850">
        <f>ROUND(N492*O492,0)</f>
        <v>60000</v>
      </c>
      <c r="Q492" s="850">
        <v>40000</v>
      </c>
      <c r="R492" s="850">
        <v>20000</v>
      </c>
      <c r="S492" s="850">
        <v>40000</v>
      </c>
      <c r="T492" s="566">
        <v>20000</v>
      </c>
      <c r="U492" s="566">
        <v>23848</v>
      </c>
      <c r="V492" s="566">
        <v>23848</v>
      </c>
      <c r="W492" s="566">
        <v>12644</v>
      </c>
      <c r="X492" s="566">
        <v>12644</v>
      </c>
      <c r="Y492" s="566">
        <v>12644</v>
      </c>
      <c r="Z492" s="566">
        <v>12644</v>
      </c>
      <c r="AK492" s="436"/>
      <c r="AL492" s="842"/>
      <c r="AM492" s="842"/>
      <c r="AN492" s="842"/>
      <c r="AO492" s="842"/>
      <c r="AP492" s="842"/>
      <c r="AQ492" s="842"/>
      <c r="AR492" s="842"/>
    </row>
    <row r="493" spans="1:44" s="335" customFormat="1" ht="290.25" customHeight="1">
      <c r="A493" s="843" t="s">
        <v>590</v>
      </c>
      <c r="B493" s="974"/>
      <c r="C493" s="974"/>
      <c r="D493" s="974"/>
      <c r="E493" s="974"/>
      <c r="F493" s="974"/>
      <c r="G493" s="974"/>
      <c r="H493" s="974"/>
      <c r="I493" s="974"/>
      <c r="J493" s="1006"/>
      <c r="K493" s="1006"/>
      <c r="L493" s="1006"/>
      <c r="M493" s="851" t="s">
        <v>919</v>
      </c>
      <c r="N493" s="848">
        <v>22</v>
      </c>
      <c r="O493" s="850">
        <v>7444.44</v>
      </c>
      <c r="P493" s="850">
        <v>402000</v>
      </c>
      <c r="Q493" s="850">
        <v>402000</v>
      </c>
      <c r="R493" s="850"/>
      <c r="S493" s="850"/>
      <c r="T493" s="566">
        <v>130300</v>
      </c>
      <c r="U493" s="566">
        <v>130300</v>
      </c>
      <c r="V493" s="566">
        <v>130300</v>
      </c>
      <c r="W493" s="566">
        <v>82361.88</v>
      </c>
      <c r="X493" s="566">
        <v>82361.88</v>
      </c>
      <c r="Y493" s="566">
        <v>82361.88</v>
      </c>
      <c r="Z493" s="566">
        <v>82361.88</v>
      </c>
      <c r="AK493" s="436"/>
      <c r="AL493" s="842"/>
      <c r="AM493" s="842"/>
      <c r="AN493" s="842"/>
      <c r="AO493" s="842"/>
      <c r="AP493" s="842"/>
      <c r="AQ493" s="842"/>
      <c r="AR493" s="842"/>
    </row>
    <row r="494" spans="1:44" s="335" customFormat="1" ht="232.5" customHeight="1" hidden="1">
      <c r="A494" s="564"/>
      <c r="B494" s="974"/>
      <c r="C494" s="974"/>
      <c r="D494" s="974"/>
      <c r="E494" s="974"/>
      <c r="F494" s="974"/>
      <c r="G494" s="974"/>
      <c r="H494" s="974"/>
      <c r="I494" s="974"/>
      <c r="J494" s="1006"/>
      <c r="K494" s="1006"/>
      <c r="L494" s="1006"/>
      <c r="M494" s="852" t="s">
        <v>561</v>
      </c>
      <c r="N494" s="848">
        <v>58</v>
      </c>
      <c r="O494" s="850">
        <f>ROUND(R494/N494,2)</f>
        <v>6620.69</v>
      </c>
      <c r="P494" s="850">
        <v>384000</v>
      </c>
      <c r="Q494" s="850"/>
      <c r="R494" s="850">
        <v>384000</v>
      </c>
      <c r="S494" s="850"/>
      <c r="T494" s="566"/>
      <c r="U494" s="566"/>
      <c r="V494" s="566">
        <v>0</v>
      </c>
      <c r="W494" s="566"/>
      <c r="X494" s="566">
        <v>0</v>
      </c>
      <c r="Y494" s="566"/>
      <c r="Z494" s="566">
        <v>0</v>
      </c>
      <c r="AK494" s="436"/>
      <c r="AL494" s="842"/>
      <c r="AM494" s="842"/>
      <c r="AN494" s="842"/>
      <c r="AO494" s="842"/>
      <c r="AP494" s="842"/>
      <c r="AQ494" s="842"/>
      <c r="AR494" s="842"/>
    </row>
    <row r="495" spans="1:44" s="335" customFormat="1" ht="348.75" customHeight="1" hidden="1">
      <c r="A495" s="564"/>
      <c r="B495" s="974"/>
      <c r="C495" s="974"/>
      <c r="D495" s="974"/>
      <c r="E495" s="974"/>
      <c r="F495" s="974"/>
      <c r="G495" s="974"/>
      <c r="H495" s="974"/>
      <c r="I495" s="974"/>
      <c r="J495" s="1006"/>
      <c r="K495" s="1006"/>
      <c r="L495" s="1006"/>
      <c r="M495" s="852" t="s">
        <v>562</v>
      </c>
      <c r="N495" s="848">
        <v>67</v>
      </c>
      <c r="O495" s="850">
        <f>ROUND(S495/N495,2)</f>
        <v>6671.64</v>
      </c>
      <c r="P495" s="850">
        <v>447000</v>
      </c>
      <c r="Q495" s="850"/>
      <c r="R495" s="850"/>
      <c r="S495" s="850">
        <v>447000</v>
      </c>
      <c r="T495" s="566"/>
      <c r="U495" s="566"/>
      <c r="V495" s="566">
        <v>0</v>
      </c>
      <c r="W495" s="566"/>
      <c r="X495" s="566">
        <v>0</v>
      </c>
      <c r="Y495" s="566"/>
      <c r="Z495" s="566">
        <v>0</v>
      </c>
      <c r="AK495" s="436"/>
      <c r="AL495" s="842"/>
      <c r="AM495" s="842"/>
      <c r="AN495" s="842"/>
      <c r="AO495" s="842"/>
      <c r="AP495" s="842"/>
      <c r="AQ495" s="842"/>
      <c r="AR495" s="842"/>
    </row>
    <row r="496" spans="1:44" s="335" customFormat="1" ht="87" customHeight="1">
      <c r="A496" s="843" t="s">
        <v>146</v>
      </c>
      <c r="B496" s="974"/>
      <c r="C496" s="974"/>
      <c r="D496" s="974"/>
      <c r="E496" s="974"/>
      <c r="F496" s="974"/>
      <c r="G496" s="974"/>
      <c r="H496" s="974"/>
      <c r="I496" s="974"/>
      <c r="J496" s="850">
        <v>15000</v>
      </c>
      <c r="K496" s="850">
        <v>45000</v>
      </c>
      <c r="L496" s="853"/>
      <c r="M496" s="847" t="s">
        <v>683</v>
      </c>
      <c r="N496" s="848">
        <v>3</v>
      </c>
      <c r="O496" s="849">
        <v>12000</v>
      </c>
      <c r="P496" s="850">
        <f>N496*O496</f>
        <v>36000</v>
      </c>
      <c r="Q496" s="850">
        <f>P496</f>
        <v>36000</v>
      </c>
      <c r="R496" s="850">
        <f>Q496</f>
        <v>36000</v>
      </c>
      <c r="S496" s="850">
        <f>R496</f>
        <v>36000</v>
      </c>
      <c r="T496" s="566">
        <v>30000</v>
      </c>
      <c r="U496" s="566">
        <v>30000</v>
      </c>
      <c r="V496" s="566">
        <v>30000</v>
      </c>
      <c r="W496" s="566">
        <v>18966</v>
      </c>
      <c r="X496" s="566">
        <v>18966</v>
      </c>
      <c r="Y496" s="566">
        <v>18966</v>
      </c>
      <c r="Z496" s="566">
        <v>18966</v>
      </c>
      <c r="AK496" s="436"/>
      <c r="AL496" s="842"/>
      <c r="AM496" s="842"/>
      <c r="AN496" s="842"/>
      <c r="AO496" s="842"/>
      <c r="AP496" s="842"/>
      <c r="AQ496" s="842"/>
      <c r="AR496" s="842"/>
    </row>
    <row r="497" spans="1:44" s="335" customFormat="1" ht="92.25" customHeight="1">
      <c r="A497" s="843" t="s">
        <v>458</v>
      </c>
      <c r="B497" s="974"/>
      <c r="C497" s="974"/>
      <c r="D497" s="974"/>
      <c r="E497" s="974"/>
      <c r="F497" s="974"/>
      <c r="G497" s="974"/>
      <c r="H497" s="974"/>
      <c r="I497" s="974"/>
      <c r="J497" s="844">
        <v>87000</v>
      </c>
      <c r="K497" s="845">
        <v>60000</v>
      </c>
      <c r="L497" s="846"/>
      <c r="M497" s="854" t="s">
        <v>853</v>
      </c>
      <c r="N497" s="855">
        <v>7</v>
      </c>
      <c r="O497" s="856">
        <v>60000</v>
      </c>
      <c r="P497" s="857">
        <f>ROUND(N497*O497,0)</f>
        <v>420000</v>
      </c>
      <c r="Q497" s="857">
        <f>O497*N497</f>
        <v>420000</v>
      </c>
      <c r="R497" s="857">
        <f>O497*N497</f>
        <v>420000</v>
      </c>
      <c r="S497" s="857">
        <f>O497*N497</f>
        <v>420000</v>
      </c>
      <c r="T497" s="566">
        <v>180000</v>
      </c>
      <c r="U497" s="566">
        <v>70400</v>
      </c>
      <c r="V497" s="566">
        <v>70400</v>
      </c>
      <c r="W497" s="566">
        <v>113796</v>
      </c>
      <c r="X497" s="566">
        <v>113796</v>
      </c>
      <c r="Y497" s="566">
        <v>113796</v>
      </c>
      <c r="Z497" s="566">
        <v>113796</v>
      </c>
      <c r="AK497" s="436"/>
      <c r="AL497" s="842"/>
      <c r="AM497" s="842"/>
      <c r="AN497" s="842"/>
      <c r="AO497" s="842"/>
      <c r="AP497" s="842"/>
      <c r="AQ497" s="842"/>
      <c r="AR497" s="842"/>
    </row>
    <row r="498" spans="1:44" s="335" customFormat="1" ht="162.75" customHeight="1" hidden="1">
      <c r="A498" s="843" t="s">
        <v>147</v>
      </c>
      <c r="B498" s="564"/>
      <c r="C498" s="564"/>
      <c r="D498" s="564"/>
      <c r="E498" s="564"/>
      <c r="F498" s="564"/>
      <c r="G498" s="564"/>
      <c r="H498" s="564"/>
      <c r="I498" s="974"/>
      <c r="J498" s="1006"/>
      <c r="K498" s="1006"/>
      <c r="L498" s="1006"/>
      <c r="M498" s="853" t="s">
        <v>320</v>
      </c>
      <c r="N498" s="848">
        <v>1</v>
      </c>
      <c r="O498" s="850">
        <v>6500</v>
      </c>
      <c r="P498" s="850">
        <f aca="true" t="shared" si="30" ref="P498:P526">ROUND(N498*O498,0)</f>
        <v>6500</v>
      </c>
      <c r="Q498" s="545">
        <v>6500</v>
      </c>
      <c r="R498" s="850"/>
      <c r="S498" s="850"/>
      <c r="T498" s="566"/>
      <c r="U498" s="566"/>
      <c r="V498" s="566">
        <v>0</v>
      </c>
      <c r="W498" s="566"/>
      <c r="X498" s="566">
        <v>0</v>
      </c>
      <c r="Y498" s="566"/>
      <c r="Z498" s="566">
        <v>0</v>
      </c>
      <c r="AK498" s="436"/>
      <c r="AL498" s="842"/>
      <c r="AM498" s="842"/>
      <c r="AN498" s="842"/>
      <c r="AO498" s="842"/>
      <c r="AP498" s="842"/>
      <c r="AQ498" s="842"/>
      <c r="AR498" s="842"/>
    </row>
    <row r="499" spans="1:44" s="335" customFormat="1" ht="168.75" customHeight="1">
      <c r="A499" s="843" t="s">
        <v>147</v>
      </c>
      <c r="B499" s="564"/>
      <c r="C499" s="564"/>
      <c r="D499" s="564"/>
      <c r="E499" s="564"/>
      <c r="F499" s="564"/>
      <c r="G499" s="564"/>
      <c r="H499" s="564"/>
      <c r="I499" s="974"/>
      <c r="J499" s="1006"/>
      <c r="K499" s="1006"/>
      <c r="L499" s="1006"/>
      <c r="M499" s="853" t="s">
        <v>883</v>
      </c>
      <c r="N499" s="848">
        <v>5</v>
      </c>
      <c r="O499" s="850">
        <v>14000</v>
      </c>
      <c r="P499" s="850">
        <f t="shared" si="30"/>
        <v>70000</v>
      </c>
      <c r="Q499" s="545">
        <v>28000</v>
      </c>
      <c r="R499" s="850"/>
      <c r="S499" s="850"/>
      <c r="T499" s="566">
        <v>28000</v>
      </c>
      <c r="U499" s="566">
        <v>57976.1</v>
      </c>
      <c r="V499" s="566">
        <v>57976.1</v>
      </c>
      <c r="W499" s="566">
        <v>17702</v>
      </c>
      <c r="X499" s="566">
        <v>17702</v>
      </c>
      <c r="Y499" s="566">
        <v>17702</v>
      </c>
      <c r="Z499" s="566">
        <v>17702</v>
      </c>
      <c r="AK499" s="436"/>
      <c r="AL499" s="842"/>
      <c r="AM499" s="842"/>
      <c r="AN499" s="842"/>
      <c r="AO499" s="842"/>
      <c r="AP499" s="842"/>
      <c r="AQ499" s="842"/>
      <c r="AR499" s="842"/>
    </row>
    <row r="500" spans="1:44" s="335" customFormat="1" ht="162.75" customHeight="1" hidden="1">
      <c r="A500" s="843"/>
      <c r="B500" s="564"/>
      <c r="C500" s="564"/>
      <c r="D500" s="564"/>
      <c r="E500" s="564"/>
      <c r="F500" s="564"/>
      <c r="G500" s="564"/>
      <c r="H500" s="564"/>
      <c r="I500" s="974"/>
      <c r="J500" s="1006"/>
      <c r="K500" s="1006"/>
      <c r="L500" s="1006"/>
      <c r="M500" s="853" t="s">
        <v>333</v>
      </c>
      <c r="N500" s="848">
        <v>11</v>
      </c>
      <c r="O500" s="850">
        <v>4000</v>
      </c>
      <c r="P500" s="850">
        <f t="shared" si="30"/>
        <v>44000</v>
      </c>
      <c r="Q500" s="545">
        <v>44000</v>
      </c>
      <c r="R500" s="850"/>
      <c r="S500" s="850"/>
      <c r="T500" s="566"/>
      <c r="U500" s="566"/>
      <c r="V500" s="566">
        <v>0</v>
      </c>
      <c r="W500" s="566"/>
      <c r="X500" s="566">
        <v>0</v>
      </c>
      <c r="Y500" s="566"/>
      <c r="Z500" s="566">
        <v>0</v>
      </c>
      <c r="AK500" s="436"/>
      <c r="AL500" s="842"/>
      <c r="AM500" s="842"/>
      <c r="AN500" s="842"/>
      <c r="AO500" s="842"/>
      <c r="AP500" s="842"/>
      <c r="AQ500" s="842"/>
      <c r="AR500" s="842"/>
    </row>
    <row r="501" spans="1:44" s="335" customFormat="1" ht="162.75" customHeight="1" hidden="1">
      <c r="A501" s="843"/>
      <c r="B501" s="564"/>
      <c r="C501" s="564"/>
      <c r="D501" s="564"/>
      <c r="E501" s="564"/>
      <c r="F501" s="564"/>
      <c r="G501" s="564"/>
      <c r="H501" s="564"/>
      <c r="I501" s="974"/>
      <c r="J501" s="1006"/>
      <c r="K501" s="1006"/>
      <c r="L501" s="1006"/>
      <c r="M501" s="853" t="s">
        <v>334</v>
      </c>
      <c r="N501" s="848">
        <v>1</v>
      </c>
      <c r="O501" s="850">
        <v>14000</v>
      </c>
      <c r="P501" s="850">
        <f t="shared" si="30"/>
        <v>14000</v>
      </c>
      <c r="Q501" s="545">
        <v>14000</v>
      </c>
      <c r="R501" s="850"/>
      <c r="S501" s="850"/>
      <c r="T501" s="566"/>
      <c r="U501" s="566"/>
      <c r="V501" s="566">
        <v>0</v>
      </c>
      <c r="W501" s="566"/>
      <c r="X501" s="566">
        <v>0</v>
      </c>
      <c r="Y501" s="566"/>
      <c r="Z501" s="566">
        <v>0</v>
      </c>
      <c r="AK501" s="436"/>
      <c r="AL501" s="842"/>
      <c r="AM501" s="842"/>
      <c r="AN501" s="842"/>
      <c r="AO501" s="842"/>
      <c r="AP501" s="842"/>
      <c r="AQ501" s="842"/>
      <c r="AR501" s="842"/>
    </row>
    <row r="502" spans="1:44" s="335" customFormat="1" ht="162.75" customHeight="1" hidden="1">
      <c r="A502" s="843"/>
      <c r="B502" s="564"/>
      <c r="C502" s="564"/>
      <c r="D502" s="564"/>
      <c r="E502" s="564"/>
      <c r="F502" s="564"/>
      <c r="G502" s="564"/>
      <c r="H502" s="564"/>
      <c r="I502" s="974"/>
      <c r="J502" s="1006"/>
      <c r="K502" s="1006"/>
      <c r="L502" s="1006"/>
      <c r="M502" s="853" t="s">
        <v>335</v>
      </c>
      <c r="N502" s="848">
        <v>1</v>
      </c>
      <c r="O502" s="850">
        <v>14000</v>
      </c>
      <c r="P502" s="850">
        <f t="shared" si="30"/>
        <v>14000</v>
      </c>
      <c r="Q502" s="545">
        <v>14000</v>
      </c>
      <c r="R502" s="850"/>
      <c r="S502" s="850"/>
      <c r="T502" s="566"/>
      <c r="U502" s="566"/>
      <c r="V502" s="566">
        <v>0</v>
      </c>
      <c r="W502" s="566"/>
      <c r="X502" s="566">
        <v>0</v>
      </c>
      <c r="Y502" s="566"/>
      <c r="Z502" s="566">
        <v>0</v>
      </c>
      <c r="AK502" s="436"/>
      <c r="AL502" s="842"/>
      <c r="AM502" s="842"/>
      <c r="AN502" s="842"/>
      <c r="AO502" s="842"/>
      <c r="AP502" s="842"/>
      <c r="AQ502" s="842"/>
      <c r="AR502" s="842"/>
    </row>
    <row r="503" spans="1:44" s="335" customFormat="1" ht="139.5" customHeight="1" hidden="1">
      <c r="A503" s="843"/>
      <c r="B503" s="564"/>
      <c r="C503" s="564"/>
      <c r="D503" s="564"/>
      <c r="E503" s="564"/>
      <c r="F503" s="564"/>
      <c r="G503" s="564"/>
      <c r="H503" s="564"/>
      <c r="I503" s="974"/>
      <c r="J503" s="1006"/>
      <c r="K503" s="1006"/>
      <c r="L503" s="1006"/>
      <c r="M503" s="853" t="s">
        <v>321</v>
      </c>
      <c r="N503" s="848">
        <v>1</v>
      </c>
      <c r="O503" s="850">
        <v>14000</v>
      </c>
      <c r="P503" s="850">
        <f t="shared" si="30"/>
        <v>14000</v>
      </c>
      <c r="Q503" s="545">
        <v>14000</v>
      </c>
      <c r="R503" s="850"/>
      <c r="S503" s="850"/>
      <c r="T503" s="566"/>
      <c r="U503" s="566"/>
      <c r="V503" s="566">
        <v>0</v>
      </c>
      <c r="W503" s="566"/>
      <c r="X503" s="566">
        <v>0</v>
      </c>
      <c r="Y503" s="566"/>
      <c r="Z503" s="566">
        <v>0</v>
      </c>
      <c r="AK503" s="436"/>
      <c r="AL503" s="842"/>
      <c r="AM503" s="842"/>
      <c r="AN503" s="842"/>
      <c r="AO503" s="842"/>
      <c r="AP503" s="842"/>
      <c r="AQ503" s="842"/>
      <c r="AR503" s="842"/>
    </row>
    <row r="504" spans="1:44" s="335" customFormat="1" ht="139.5" customHeight="1" hidden="1">
      <c r="A504" s="843"/>
      <c r="B504" s="564"/>
      <c r="C504" s="564"/>
      <c r="D504" s="564"/>
      <c r="E504" s="564"/>
      <c r="F504" s="564"/>
      <c r="G504" s="564"/>
      <c r="H504" s="564"/>
      <c r="I504" s="974"/>
      <c r="J504" s="1006"/>
      <c r="K504" s="1006"/>
      <c r="L504" s="1006"/>
      <c r="M504" s="853" t="s">
        <v>336</v>
      </c>
      <c r="N504" s="848">
        <v>16</v>
      </c>
      <c r="O504" s="850">
        <v>14000</v>
      </c>
      <c r="P504" s="850">
        <f t="shared" si="30"/>
        <v>224000</v>
      </c>
      <c r="Q504" s="545">
        <v>224000</v>
      </c>
      <c r="R504" s="850"/>
      <c r="S504" s="850"/>
      <c r="T504" s="566"/>
      <c r="U504" s="566"/>
      <c r="V504" s="566">
        <v>0</v>
      </c>
      <c r="W504" s="566"/>
      <c r="X504" s="566">
        <v>0</v>
      </c>
      <c r="Y504" s="566"/>
      <c r="Z504" s="566">
        <v>0</v>
      </c>
      <c r="AK504" s="436"/>
      <c r="AL504" s="842"/>
      <c r="AM504" s="842"/>
      <c r="AN504" s="842"/>
      <c r="AO504" s="842"/>
      <c r="AP504" s="842"/>
      <c r="AQ504" s="842"/>
      <c r="AR504" s="842"/>
    </row>
    <row r="505" spans="1:44" s="335" customFormat="1" ht="116.25" customHeight="1" hidden="1">
      <c r="A505" s="843"/>
      <c r="B505" s="564"/>
      <c r="C505" s="564"/>
      <c r="D505" s="564"/>
      <c r="E505" s="564"/>
      <c r="F505" s="564"/>
      <c r="G505" s="564"/>
      <c r="H505" s="564"/>
      <c r="I505" s="974"/>
      <c r="J505" s="1006"/>
      <c r="K505" s="1006"/>
      <c r="L505" s="1006"/>
      <c r="M505" s="853" t="s">
        <v>322</v>
      </c>
      <c r="N505" s="848">
        <v>1</v>
      </c>
      <c r="O505" s="850">
        <v>14000</v>
      </c>
      <c r="P505" s="850">
        <f t="shared" si="30"/>
        <v>14000</v>
      </c>
      <c r="Q505" s="545"/>
      <c r="R505" s="850">
        <v>14000</v>
      </c>
      <c r="S505" s="850"/>
      <c r="T505" s="566"/>
      <c r="U505" s="566"/>
      <c r="V505" s="566">
        <v>0</v>
      </c>
      <c r="W505" s="566"/>
      <c r="X505" s="566">
        <v>0</v>
      </c>
      <c r="Y505" s="566"/>
      <c r="Z505" s="566">
        <v>0</v>
      </c>
      <c r="AK505" s="436"/>
      <c r="AL505" s="842"/>
      <c r="AM505" s="842"/>
      <c r="AN505" s="842"/>
      <c r="AO505" s="842"/>
      <c r="AP505" s="842"/>
      <c r="AQ505" s="842"/>
      <c r="AR505" s="842"/>
    </row>
    <row r="506" spans="1:44" s="335" customFormat="1" ht="162.75" customHeight="1" hidden="1">
      <c r="A506" s="843"/>
      <c r="B506" s="564"/>
      <c r="C506" s="564"/>
      <c r="D506" s="564"/>
      <c r="E506" s="564"/>
      <c r="F506" s="564"/>
      <c r="G506" s="564"/>
      <c r="H506" s="564"/>
      <c r="I506" s="974"/>
      <c r="J506" s="1006"/>
      <c r="K506" s="1006"/>
      <c r="L506" s="1006"/>
      <c r="M506" s="853" t="s">
        <v>323</v>
      </c>
      <c r="N506" s="848">
        <v>2</v>
      </c>
      <c r="O506" s="850">
        <v>20000</v>
      </c>
      <c r="P506" s="850">
        <f t="shared" si="30"/>
        <v>40000</v>
      </c>
      <c r="Q506" s="545"/>
      <c r="R506" s="850">
        <v>40000</v>
      </c>
      <c r="S506" s="850"/>
      <c r="T506" s="566"/>
      <c r="U506" s="566"/>
      <c r="V506" s="566">
        <v>0</v>
      </c>
      <c r="W506" s="566"/>
      <c r="X506" s="566">
        <v>0</v>
      </c>
      <c r="Y506" s="566"/>
      <c r="Z506" s="566">
        <v>0</v>
      </c>
      <c r="AK506" s="436"/>
      <c r="AL506" s="842"/>
      <c r="AM506" s="842"/>
      <c r="AN506" s="842"/>
      <c r="AO506" s="842"/>
      <c r="AP506" s="842"/>
      <c r="AQ506" s="842"/>
      <c r="AR506" s="842"/>
    </row>
    <row r="507" spans="1:44" s="335" customFormat="1" ht="139.5" customHeight="1" hidden="1">
      <c r="A507" s="843"/>
      <c r="B507" s="564"/>
      <c r="C507" s="564"/>
      <c r="D507" s="564"/>
      <c r="E507" s="564"/>
      <c r="F507" s="564"/>
      <c r="G507" s="564"/>
      <c r="H507" s="564"/>
      <c r="I507" s="974"/>
      <c r="J507" s="1006"/>
      <c r="K507" s="1006"/>
      <c r="L507" s="1006"/>
      <c r="M507" s="853" t="s">
        <v>324</v>
      </c>
      <c r="N507" s="848">
        <v>1</v>
      </c>
      <c r="O507" s="850">
        <v>20000</v>
      </c>
      <c r="P507" s="850">
        <f t="shared" si="30"/>
        <v>20000</v>
      </c>
      <c r="Q507" s="545"/>
      <c r="R507" s="850">
        <v>20000</v>
      </c>
      <c r="S507" s="850"/>
      <c r="T507" s="566"/>
      <c r="U507" s="566"/>
      <c r="V507" s="566">
        <v>0</v>
      </c>
      <c r="W507" s="566"/>
      <c r="X507" s="566">
        <v>0</v>
      </c>
      <c r="Y507" s="566"/>
      <c r="Z507" s="566">
        <v>0</v>
      </c>
      <c r="AK507" s="436"/>
      <c r="AL507" s="842"/>
      <c r="AM507" s="842"/>
      <c r="AN507" s="842"/>
      <c r="AO507" s="842"/>
      <c r="AP507" s="842"/>
      <c r="AQ507" s="842"/>
      <c r="AR507" s="842"/>
    </row>
    <row r="508" spans="1:44" s="335" customFormat="1" ht="116.25" customHeight="1" hidden="1">
      <c r="A508" s="843"/>
      <c r="B508" s="564"/>
      <c r="C508" s="564"/>
      <c r="D508" s="564"/>
      <c r="E508" s="564"/>
      <c r="F508" s="564"/>
      <c r="G508" s="564"/>
      <c r="H508" s="564"/>
      <c r="I508" s="974"/>
      <c r="J508" s="1006"/>
      <c r="K508" s="1006"/>
      <c r="L508" s="1006"/>
      <c r="M508" s="853" t="s">
        <v>325</v>
      </c>
      <c r="N508" s="848">
        <v>1</v>
      </c>
      <c r="O508" s="850">
        <v>8000</v>
      </c>
      <c r="P508" s="850">
        <f t="shared" si="30"/>
        <v>8000</v>
      </c>
      <c r="Q508" s="545"/>
      <c r="R508" s="850">
        <v>8000</v>
      </c>
      <c r="S508" s="850"/>
      <c r="T508" s="566"/>
      <c r="U508" s="566"/>
      <c r="V508" s="566">
        <v>0</v>
      </c>
      <c r="W508" s="566"/>
      <c r="X508" s="566">
        <v>0</v>
      </c>
      <c r="Y508" s="566"/>
      <c r="Z508" s="566">
        <v>0</v>
      </c>
      <c r="AK508" s="436"/>
      <c r="AL508" s="842"/>
      <c r="AM508" s="842"/>
      <c r="AN508" s="842"/>
      <c r="AO508" s="842"/>
      <c r="AP508" s="842"/>
      <c r="AQ508" s="842"/>
      <c r="AR508" s="842"/>
    </row>
    <row r="509" spans="1:44" s="335" customFormat="1" ht="139.5" customHeight="1" hidden="1">
      <c r="A509" s="843"/>
      <c r="B509" s="564"/>
      <c r="C509" s="564"/>
      <c r="D509" s="564"/>
      <c r="E509" s="564"/>
      <c r="F509" s="564"/>
      <c r="G509" s="564"/>
      <c r="H509" s="564"/>
      <c r="I509" s="974"/>
      <c r="J509" s="1006"/>
      <c r="K509" s="1006"/>
      <c r="L509" s="1006"/>
      <c r="M509" s="853" t="s">
        <v>337</v>
      </c>
      <c r="N509" s="848">
        <v>1</v>
      </c>
      <c r="O509" s="850">
        <v>17600</v>
      </c>
      <c r="P509" s="850">
        <f t="shared" si="30"/>
        <v>17600</v>
      </c>
      <c r="Q509" s="545"/>
      <c r="R509" s="850">
        <v>17600</v>
      </c>
      <c r="S509" s="850"/>
      <c r="T509" s="566"/>
      <c r="U509" s="566"/>
      <c r="V509" s="566">
        <v>0</v>
      </c>
      <c r="W509" s="566"/>
      <c r="X509" s="566">
        <v>0</v>
      </c>
      <c r="Y509" s="566"/>
      <c r="Z509" s="566">
        <v>0</v>
      </c>
      <c r="AK509" s="436"/>
      <c r="AL509" s="842"/>
      <c r="AM509" s="842"/>
      <c r="AN509" s="842"/>
      <c r="AO509" s="842"/>
      <c r="AP509" s="842"/>
      <c r="AQ509" s="842"/>
      <c r="AR509" s="842"/>
    </row>
    <row r="510" spans="1:44" s="335" customFormat="1" ht="162.75" customHeight="1" hidden="1">
      <c r="A510" s="843"/>
      <c r="B510" s="564"/>
      <c r="C510" s="564"/>
      <c r="D510" s="564"/>
      <c r="E510" s="564"/>
      <c r="F510" s="564"/>
      <c r="G510" s="564"/>
      <c r="H510" s="564"/>
      <c r="I510" s="974"/>
      <c r="J510" s="1006"/>
      <c r="K510" s="1006"/>
      <c r="L510" s="1006"/>
      <c r="M510" s="853" t="s">
        <v>338</v>
      </c>
      <c r="N510" s="848">
        <v>5</v>
      </c>
      <c r="O510" s="850">
        <v>20000</v>
      </c>
      <c r="P510" s="850">
        <f t="shared" si="30"/>
        <v>100000</v>
      </c>
      <c r="Q510" s="545"/>
      <c r="R510" s="850">
        <v>100000</v>
      </c>
      <c r="S510" s="850"/>
      <c r="T510" s="566"/>
      <c r="U510" s="566"/>
      <c r="V510" s="566">
        <v>0</v>
      </c>
      <c r="W510" s="566"/>
      <c r="X510" s="566">
        <v>0</v>
      </c>
      <c r="Y510" s="566"/>
      <c r="Z510" s="566">
        <v>0</v>
      </c>
      <c r="AK510" s="436"/>
      <c r="AL510" s="842"/>
      <c r="AM510" s="842"/>
      <c r="AN510" s="842"/>
      <c r="AO510" s="842"/>
      <c r="AP510" s="842"/>
      <c r="AQ510" s="842"/>
      <c r="AR510" s="842"/>
    </row>
    <row r="511" spans="1:44" s="335" customFormat="1" ht="209.25" customHeight="1" hidden="1">
      <c r="A511" s="843"/>
      <c r="B511" s="564"/>
      <c r="C511" s="564"/>
      <c r="D511" s="564"/>
      <c r="E511" s="564"/>
      <c r="F511" s="564"/>
      <c r="G511" s="564"/>
      <c r="H511" s="564"/>
      <c r="I511" s="974"/>
      <c r="J511" s="1006"/>
      <c r="K511" s="1006"/>
      <c r="L511" s="1006"/>
      <c r="M511" s="853" t="s">
        <v>339</v>
      </c>
      <c r="N511" s="848">
        <v>1</v>
      </c>
      <c r="O511" s="850">
        <v>3000</v>
      </c>
      <c r="P511" s="850">
        <f t="shared" si="30"/>
        <v>3000</v>
      </c>
      <c r="Q511" s="545"/>
      <c r="R511" s="850">
        <v>3000</v>
      </c>
      <c r="S511" s="850"/>
      <c r="T511" s="566"/>
      <c r="U511" s="566"/>
      <c r="V511" s="566">
        <v>0</v>
      </c>
      <c r="W511" s="566"/>
      <c r="X511" s="566">
        <v>0</v>
      </c>
      <c r="Y511" s="566"/>
      <c r="Z511" s="566">
        <v>0</v>
      </c>
      <c r="AK511" s="436"/>
      <c r="AL511" s="842"/>
      <c r="AM511" s="842"/>
      <c r="AN511" s="842"/>
      <c r="AO511" s="842"/>
      <c r="AP511" s="842"/>
      <c r="AQ511" s="842"/>
      <c r="AR511" s="842"/>
    </row>
    <row r="512" spans="1:44" s="335" customFormat="1" ht="162.75" customHeight="1" hidden="1">
      <c r="A512" s="843"/>
      <c r="B512" s="564"/>
      <c r="C512" s="564"/>
      <c r="D512" s="564"/>
      <c r="E512" s="564"/>
      <c r="F512" s="564"/>
      <c r="G512" s="564"/>
      <c r="H512" s="564"/>
      <c r="I512" s="974"/>
      <c r="J512" s="1006"/>
      <c r="K512" s="1006"/>
      <c r="L512" s="1006"/>
      <c r="M512" s="853" t="s">
        <v>340</v>
      </c>
      <c r="N512" s="848">
        <v>1</v>
      </c>
      <c r="O512" s="850">
        <v>24000</v>
      </c>
      <c r="P512" s="850">
        <f t="shared" si="30"/>
        <v>24000</v>
      </c>
      <c r="Q512" s="545"/>
      <c r="R512" s="850"/>
      <c r="S512" s="850">
        <v>24000</v>
      </c>
      <c r="T512" s="566"/>
      <c r="U512" s="566"/>
      <c r="V512" s="566">
        <v>0</v>
      </c>
      <c r="W512" s="566"/>
      <c r="X512" s="566">
        <v>0</v>
      </c>
      <c r="Y512" s="566"/>
      <c r="Z512" s="566">
        <v>0</v>
      </c>
      <c r="AK512" s="436"/>
      <c r="AL512" s="842"/>
      <c r="AM512" s="842"/>
      <c r="AN512" s="842"/>
      <c r="AO512" s="842"/>
      <c r="AP512" s="842"/>
      <c r="AQ512" s="842"/>
      <c r="AR512" s="842"/>
    </row>
    <row r="513" spans="1:44" s="335" customFormat="1" ht="186" customHeight="1" hidden="1">
      <c r="A513" s="843"/>
      <c r="B513" s="564"/>
      <c r="C513" s="564"/>
      <c r="D513" s="564"/>
      <c r="E513" s="564"/>
      <c r="F513" s="564"/>
      <c r="G513" s="564"/>
      <c r="H513" s="564"/>
      <c r="I513" s="974"/>
      <c r="J513" s="1006"/>
      <c r="K513" s="1006"/>
      <c r="L513" s="1006"/>
      <c r="M513" s="853" t="s">
        <v>326</v>
      </c>
      <c r="N513" s="848">
        <v>2</v>
      </c>
      <c r="O513" s="850">
        <v>8000</v>
      </c>
      <c r="P513" s="850">
        <f t="shared" si="30"/>
        <v>16000</v>
      </c>
      <c r="Q513" s="545"/>
      <c r="R513" s="850"/>
      <c r="S513" s="850">
        <v>16000</v>
      </c>
      <c r="T513" s="566"/>
      <c r="U513" s="566"/>
      <c r="V513" s="566">
        <v>0</v>
      </c>
      <c r="W513" s="566"/>
      <c r="X513" s="566">
        <v>0</v>
      </c>
      <c r="Y513" s="566"/>
      <c r="Z513" s="566">
        <v>0</v>
      </c>
      <c r="AK513" s="436"/>
      <c r="AL513" s="842"/>
      <c r="AM513" s="842"/>
      <c r="AN513" s="842"/>
      <c r="AO513" s="842"/>
      <c r="AP513" s="842"/>
      <c r="AQ513" s="842"/>
      <c r="AR513" s="842"/>
    </row>
    <row r="514" spans="1:44" s="335" customFormat="1" ht="162.75" customHeight="1" hidden="1">
      <c r="A514" s="843"/>
      <c r="B514" s="564"/>
      <c r="C514" s="564"/>
      <c r="D514" s="564"/>
      <c r="E514" s="564"/>
      <c r="F514" s="564"/>
      <c r="G514" s="564"/>
      <c r="H514" s="564"/>
      <c r="I514" s="974"/>
      <c r="J514" s="1006"/>
      <c r="K514" s="1006"/>
      <c r="L514" s="1006"/>
      <c r="M514" s="853" t="s">
        <v>341</v>
      </c>
      <c r="N514" s="848">
        <v>1</v>
      </c>
      <c r="O514" s="850">
        <v>20000</v>
      </c>
      <c r="P514" s="850">
        <f t="shared" si="30"/>
        <v>20000</v>
      </c>
      <c r="Q514" s="545"/>
      <c r="R514" s="850"/>
      <c r="S514" s="850">
        <v>20000</v>
      </c>
      <c r="T514" s="566"/>
      <c r="U514" s="566"/>
      <c r="V514" s="566">
        <v>0</v>
      </c>
      <c r="W514" s="566"/>
      <c r="X514" s="566">
        <v>0</v>
      </c>
      <c r="Y514" s="566"/>
      <c r="Z514" s="566">
        <v>0</v>
      </c>
      <c r="AK514" s="436"/>
      <c r="AL514" s="842"/>
      <c r="AM514" s="842"/>
      <c r="AN514" s="842"/>
      <c r="AO514" s="842"/>
      <c r="AP514" s="842"/>
      <c r="AQ514" s="842"/>
      <c r="AR514" s="842"/>
    </row>
    <row r="515" spans="1:44" s="335" customFormat="1" ht="116.25" customHeight="1" hidden="1">
      <c r="A515" s="843"/>
      <c r="B515" s="564"/>
      <c r="C515" s="564"/>
      <c r="D515" s="564"/>
      <c r="E515" s="564"/>
      <c r="F515" s="564"/>
      <c r="G515" s="564"/>
      <c r="H515" s="564"/>
      <c r="I515" s="974"/>
      <c r="J515" s="1006"/>
      <c r="K515" s="1006"/>
      <c r="L515" s="1006"/>
      <c r="M515" s="853" t="s">
        <v>342</v>
      </c>
      <c r="N515" s="848">
        <v>1</v>
      </c>
      <c r="O515" s="850">
        <v>5000</v>
      </c>
      <c r="P515" s="850">
        <f t="shared" si="30"/>
        <v>5000</v>
      </c>
      <c r="Q515" s="545"/>
      <c r="R515" s="850"/>
      <c r="S515" s="850">
        <v>5000</v>
      </c>
      <c r="T515" s="566"/>
      <c r="U515" s="566"/>
      <c r="V515" s="566">
        <v>0</v>
      </c>
      <c r="W515" s="566"/>
      <c r="X515" s="566">
        <v>0</v>
      </c>
      <c r="Y515" s="566"/>
      <c r="Z515" s="566">
        <v>0</v>
      </c>
      <c r="AK515" s="436"/>
      <c r="AL515" s="842"/>
      <c r="AM515" s="842"/>
      <c r="AN515" s="842"/>
      <c r="AO515" s="842"/>
      <c r="AP515" s="842"/>
      <c r="AQ515" s="842"/>
      <c r="AR515" s="842"/>
    </row>
    <row r="516" spans="1:44" s="335" customFormat="1" ht="186" customHeight="1" hidden="1">
      <c r="A516" s="843"/>
      <c r="B516" s="564"/>
      <c r="C516" s="564"/>
      <c r="D516" s="564"/>
      <c r="E516" s="564"/>
      <c r="F516" s="564"/>
      <c r="G516" s="564"/>
      <c r="H516" s="564"/>
      <c r="I516" s="974"/>
      <c r="J516" s="1006"/>
      <c r="K516" s="1006"/>
      <c r="L516" s="1006"/>
      <c r="M516" s="853" t="s">
        <v>327</v>
      </c>
      <c r="N516" s="848">
        <v>5</v>
      </c>
      <c r="O516" s="850">
        <v>12400</v>
      </c>
      <c r="P516" s="850">
        <f t="shared" si="30"/>
        <v>62000</v>
      </c>
      <c r="Q516" s="545"/>
      <c r="R516" s="850"/>
      <c r="S516" s="850">
        <v>62000</v>
      </c>
      <c r="T516" s="566"/>
      <c r="U516" s="566"/>
      <c r="V516" s="566">
        <v>0</v>
      </c>
      <c r="W516" s="566"/>
      <c r="X516" s="566">
        <v>0</v>
      </c>
      <c r="Y516" s="566"/>
      <c r="Z516" s="566">
        <v>0</v>
      </c>
      <c r="AK516" s="436"/>
      <c r="AL516" s="842"/>
      <c r="AM516" s="842"/>
      <c r="AN516" s="842"/>
      <c r="AO516" s="842"/>
      <c r="AP516" s="842"/>
      <c r="AQ516" s="842"/>
      <c r="AR516" s="842"/>
    </row>
    <row r="517" spans="1:44" s="335" customFormat="1" ht="162.75" customHeight="1" hidden="1">
      <c r="A517" s="843"/>
      <c r="B517" s="564"/>
      <c r="C517" s="564"/>
      <c r="D517" s="564"/>
      <c r="E517" s="564"/>
      <c r="F517" s="564"/>
      <c r="G517" s="564"/>
      <c r="H517" s="564"/>
      <c r="I517" s="974"/>
      <c r="J517" s="1006"/>
      <c r="K517" s="1006"/>
      <c r="L517" s="1006"/>
      <c r="M517" s="853" t="s">
        <v>343</v>
      </c>
      <c r="N517" s="848">
        <v>1</v>
      </c>
      <c r="O517" s="850">
        <v>20000</v>
      </c>
      <c r="P517" s="850">
        <f t="shared" si="30"/>
        <v>20000</v>
      </c>
      <c r="Q517" s="545"/>
      <c r="R517" s="850"/>
      <c r="S517" s="850">
        <v>20000</v>
      </c>
      <c r="T517" s="566"/>
      <c r="U517" s="566"/>
      <c r="V517" s="566">
        <v>0</v>
      </c>
      <c r="W517" s="566"/>
      <c r="X517" s="566">
        <v>0</v>
      </c>
      <c r="Y517" s="566"/>
      <c r="Z517" s="566">
        <v>0</v>
      </c>
      <c r="AK517" s="436"/>
      <c r="AL517" s="842"/>
      <c r="AM517" s="842"/>
      <c r="AN517" s="842"/>
      <c r="AO517" s="842"/>
      <c r="AP517" s="842"/>
      <c r="AQ517" s="842"/>
      <c r="AR517" s="842"/>
    </row>
    <row r="518" spans="1:44" s="335" customFormat="1" ht="139.5" customHeight="1" hidden="1">
      <c r="A518" s="843"/>
      <c r="B518" s="564"/>
      <c r="C518" s="564"/>
      <c r="D518" s="564"/>
      <c r="E518" s="564"/>
      <c r="F518" s="564"/>
      <c r="G518" s="564"/>
      <c r="H518" s="564"/>
      <c r="I518" s="974"/>
      <c r="J518" s="1006"/>
      <c r="K518" s="1006"/>
      <c r="L518" s="1006"/>
      <c r="M518" s="853" t="s">
        <v>328</v>
      </c>
      <c r="N518" s="848">
        <v>3</v>
      </c>
      <c r="O518" s="850">
        <v>14000</v>
      </c>
      <c r="P518" s="850">
        <f t="shared" si="30"/>
        <v>42000</v>
      </c>
      <c r="Q518" s="545"/>
      <c r="R518" s="850"/>
      <c r="S518" s="850">
        <v>42000</v>
      </c>
      <c r="T518" s="566"/>
      <c r="U518" s="566"/>
      <c r="V518" s="566">
        <v>0</v>
      </c>
      <c r="W518" s="566"/>
      <c r="X518" s="566">
        <v>0</v>
      </c>
      <c r="Y518" s="566"/>
      <c r="Z518" s="566">
        <v>0</v>
      </c>
      <c r="AK518" s="436"/>
      <c r="AL518" s="842"/>
      <c r="AM518" s="842"/>
      <c r="AN518" s="842"/>
      <c r="AO518" s="842"/>
      <c r="AP518" s="842"/>
      <c r="AQ518" s="842"/>
      <c r="AR518" s="842"/>
    </row>
    <row r="519" spans="1:44" s="335" customFormat="1" ht="162.75" customHeight="1" hidden="1">
      <c r="A519" s="843"/>
      <c r="B519" s="564"/>
      <c r="C519" s="564"/>
      <c r="D519" s="564"/>
      <c r="E519" s="564"/>
      <c r="F519" s="564"/>
      <c r="G519" s="564"/>
      <c r="H519" s="564"/>
      <c r="I519" s="974"/>
      <c r="J519" s="1006"/>
      <c r="K519" s="1006"/>
      <c r="L519" s="1006"/>
      <c r="M519" s="853" t="s">
        <v>329</v>
      </c>
      <c r="N519" s="848">
        <v>4</v>
      </c>
      <c r="O519" s="850">
        <v>6400</v>
      </c>
      <c r="P519" s="850">
        <f t="shared" si="30"/>
        <v>25600</v>
      </c>
      <c r="Q519" s="545"/>
      <c r="R519" s="850"/>
      <c r="S519" s="850">
        <v>25600</v>
      </c>
      <c r="T519" s="566"/>
      <c r="U519" s="566"/>
      <c r="V519" s="566">
        <v>0</v>
      </c>
      <c r="W519" s="566"/>
      <c r="X519" s="566">
        <v>0</v>
      </c>
      <c r="Y519" s="566"/>
      <c r="Z519" s="566">
        <v>0</v>
      </c>
      <c r="AK519" s="436"/>
      <c r="AL519" s="842"/>
      <c r="AM519" s="842"/>
      <c r="AN519" s="842"/>
      <c r="AO519" s="842"/>
      <c r="AP519" s="842"/>
      <c r="AQ519" s="842"/>
      <c r="AR519" s="842"/>
    </row>
    <row r="520" spans="1:44" s="335" customFormat="1" ht="139.5" customHeight="1" hidden="1">
      <c r="A520" s="843"/>
      <c r="B520" s="564"/>
      <c r="C520" s="564"/>
      <c r="D520" s="564"/>
      <c r="E520" s="564"/>
      <c r="F520" s="564"/>
      <c r="G520" s="564"/>
      <c r="H520" s="564"/>
      <c r="I520" s="974"/>
      <c r="J520" s="1006"/>
      <c r="K520" s="1006"/>
      <c r="L520" s="1006"/>
      <c r="M520" s="853" t="s">
        <v>344</v>
      </c>
      <c r="N520" s="848">
        <v>1</v>
      </c>
      <c r="O520" s="850">
        <v>8000</v>
      </c>
      <c r="P520" s="850">
        <f t="shared" si="30"/>
        <v>8000</v>
      </c>
      <c r="Q520" s="545"/>
      <c r="R520" s="850"/>
      <c r="S520" s="850">
        <v>8000</v>
      </c>
      <c r="T520" s="566"/>
      <c r="U520" s="566"/>
      <c r="V520" s="566">
        <v>0</v>
      </c>
      <c r="W520" s="566"/>
      <c r="X520" s="566">
        <v>0</v>
      </c>
      <c r="Y520" s="566"/>
      <c r="Z520" s="566">
        <v>0</v>
      </c>
      <c r="AK520" s="436"/>
      <c r="AL520" s="842"/>
      <c r="AM520" s="842"/>
      <c r="AN520" s="842"/>
      <c r="AO520" s="842"/>
      <c r="AP520" s="842"/>
      <c r="AQ520" s="842"/>
      <c r="AR520" s="842"/>
    </row>
    <row r="521" spans="1:44" s="335" customFormat="1" ht="139.5" customHeight="1" hidden="1">
      <c r="A521" s="843"/>
      <c r="B521" s="564"/>
      <c r="C521" s="564"/>
      <c r="D521" s="564"/>
      <c r="E521" s="564"/>
      <c r="F521" s="564"/>
      <c r="G521" s="564"/>
      <c r="H521" s="564"/>
      <c r="I521" s="974"/>
      <c r="J521" s="1006"/>
      <c r="K521" s="1006"/>
      <c r="L521" s="1006"/>
      <c r="M521" s="853" t="s">
        <v>330</v>
      </c>
      <c r="N521" s="848">
        <v>1</v>
      </c>
      <c r="O521" s="850">
        <v>6400</v>
      </c>
      <c r="P521" s="850">
        <f t="shared" si="30"/>
        <v>6400</v>
      </c>
      <c r="Q521" s="545"/>
      <c r="R521" s="850"/>
      <c r="S521" s="850">
        <v>6400</v>
      </c>
      <c r="T521" s="566"/>
      <c r="U521" s="566"/>
      <c r="V521" s="566">
        <v>0</v>
      </c>
      <c r="W521" s="566"/>
      <c r="X521" s="566">
        <v>0</v>
      </c>
      <c r="Y521" s="566"/>
      <c r="Z521" s="566">
        <v>0</v>
      </c>
      <c r="AK521" s="436"/>
      <c r="AL521" s="842"/>
      <c r="AM521" s="842"/>
      <c r="AN521" s="842"/>
      <c r="AO521" s="842"/>
      <c r="AP521" s="842"/>
      <c r="AQ521" s="842"/>
      <c r="AR521" s="842"/>
    </row>
    <row r="522" spans="1:44" s="335" customFormat="1" ht="162.75" customHeight="1" hidden="1">
      <c r="A522" s="843"/>
      <c r="B522" s="564"/>
      <c r="C522" s="564"/>
      <c r="D522" s="564"/>
      <c r="E522" s="564"/>
      <c r="F522" s="564"/>
      <c r="G522" s="564"/>
      <c r="H522" s="564"/>
      <c r="I522" s="974"/>
      <c r="J522" s="1006"/>
      <c r="K522" s="1006"/>
      <c r="L522" s="1006"/>
      <c r="M522" s="853" t="s">
        <v>331</v>
      </c>
      <c r="N522" s="848">
        <v>1</v>
      </c>
      <c r="O522" s="850">
        <v>6400</v>
      </c>
      <c r="P522" s="850">
        <f t="shared" si="30"/>
        <v>6400</v>
      </c>
      <c r="Q522" s="545"/>
      <c r="R522" s="850"/>
      <c r="S522" s="850">
        <v>6400</v>
      </c>
      <c r="T522" s="566"/>
      <c r="U522" s="566"/>
      <c r="V522" s="566">
        <v>0</v>
      </c>
      <c r="W522" s="566"/>
      <c r="X522" s="566">
        <v>0</v>
      </c>
      <c r="Y522" s="566"/>
      <c r="Z522" s="566">
        <v>0</v>
      </c>
      <c r="AK522" s="436"/>
      <c r="AL522" s="842"/>
      <c r="AM522" s="842"/>
      <c r="AN522" s="842"/>
      <c r="AO522" s="842"/>
      <c r="AP522" s="842"/>
      <c r="AQ522" s="842"/>
      <c r="AR522" s="842"/>
    </row>
    <row r="523" spans="1:44" s="335" customFormat="1" ht="139.5" customHeight="1" hidden="1">
      <c r="A523" s="843"/>
      <c r="B523" s="564"/>
      <c r="C523" s="564"/>
      <c r="D523" s="564"/>
      <c r="E523" s="564"/>
      <c r="F523" s="564"/>
      <c r="G523" s="564"/>
      <c r="H523" s="564"/>
      <c r="I523" s="974"/>
      <c r="J523" s="1006"/>
      <c r="K523" s="1006"/>
      <c r="L523" s="1006"/>
      <c r="M523" s="853" t="s">
        <v>345</v>
      </c>
      <c r="N523" s="848">
        <v>2</v>
      </c>
      <c r="O523" s="850">
        <v>6400</v>
      </c>
      <c r="P523" s="850">
        <f t="shared" si="30"/>
        <v>12800</v>
      </c>
      <c r="Q523" s="545"/>
      <c r="R523" s="850"/>
      <c r="S523" s="850">
        <v>12800</v>
      </c>
      <c r="T523" s="566"/>
      <c r="U523" s="566"/>
      <c r="V523" s="566">
        <v>0</v>
      </c>
      <c r="W523" s="566"/>
      <c r="X523" s="566">
        <v>0</v>
      </c>
      <c r="Y523" s="566"/>
      <c r="Z523" s="566">
        <v>0</v>
      </c>
      <c r="AK523" s="436"/>
      <c r="AL523" s="842"/>
      <c r="AM523" s="842"/>
      <c r="AN523" s="842"/>
      <c r="AO523" s="842"/>
      <c r="AP523" s="842"/>
      <c r="AQ523" s="842"/>
      <c r="AR523" s="842"/>
    </row>
    <row r="524" spans="1:44" s="335" customFormat="1" ht="116.25" customHeight="1" hidden="1">
      <c r="A524" s="843"/>
      <c r="B524" s="564"/>
      <c r="C524" s="564"/>
      <c r="D524" s="564"/>
      <c r="E524" s="564"/>
      <c r="F524" s="564"/>
      <c r="G524" s="564"/>
      <c r="H524" s="564"/>
      <c r="I524" s="974"/>
      <c r="J524" s="1006"/>
      <c r="K524" s="1006"/>
      <c r="L524" s="1006"/>
      <c r="M524" s="853" t="s">
        <v>332</v>
      </c>
      <c r="N524" s="848">
        <v>1</v>
      </c>
      <c r="O524" s="850">
        <v>8000</v>
      </c>
      <c r="P524" s="850">
        <f t="shared" si="30"/>
        <v>8000</v>
      </c>
      <c r="Q524" s="545"/>
      <c r="R524" s="850"/>
      <c r="S524" s="850">
        <v>8000</v>
      </c>
      <c r="T524" s="566"/>
      <c r="U524" s="566"/>
      <c r="V524" s="566">
        <v>0</v>
      </c>
      <c r="W524" s="566"/>
      <c r="X524" s="566">
        <v>0</v>
      </c>
      <c r="Y524" s="566"/>
      <c r="Z524" s="566">
        <v>0</v>
      </c>
      <c r="AK524" s="436"/>
      <c r="AL524" s="842"/>
      <c r="AM524" s="842"/>
      <c r="AN524" s="842"/>
      <c r="AO524" s="842"/>
      <c r="AP524" s="842"/>
      <c r="AQ524" s="842"/>
      <c r="AR524" s="842"/>
    </row>
    <row r="525" spans="1:44" s="335" customFormat="1" ht="116.25" customHeight="1" hidden="1">
      <c r="A525" s="843"/>
      <c r="B525" s="564"/>
      <c r="C525" s="564"/>
      <c r="D525" s="564"/>
      <c r="E525" s="564"/>
      <c r="F525" s="564"/>
      <c r="G525" s="564"/>
      <c r="H525" s="564"/>
      <c r="I525" s="974"/>
      <c r="J525" s="1006"/>
      <c r="K525" s="1006"/>
      <c r="L525" s="1006"/>
      <c r="M525" s="853" t="s">
        <v>346</v>
      </c>
      <c r="N525" s="848">
        <v>1</v>
      </c>
      <c r="O525" s="850">
        <v>6400</v>
      </c>
      <c r="P525" s="850">
        <f t="shared" si="30"/>
        <v>6400</v>
      </c>
      <c r="Q525" s="545"/>
      <c r="R525" s="850"/>
      <c r="S525" s="850">
        <v>6400</v>
      </c>
      <c r="T525" s="566"/>
      <c r="U525" s="566"/>
      <c r="V525" s="566">
        <v>0</v>
      </c>
      <c r="W525" s="566"/>
      <c r="X525" s="566">
        <v>0</v>
      </c>
      <c r="Y525" s="566"/>
      <c r="Z525" s="566">
        <v>0</v>
      </c>
      <c r="AK525" s="436"/>
      <c r="AL525" s="842"/>
      <c r="AM525" s="842"/>
      <c r="AN525" s="842"/>
      <c r="AO525" s="842"/>
      <c r="AP525" s="842"/>
      <c r="AQ525" s="842"/>
      <c r="AR525" s="842"/>
    </row>
    <row r="526" spans="1:44" s="335" customFormat="1" ht="162.75" customHeight="1" hidden="1">
      <c r="A526" s="843"/>
      <c r="B526" s="564"/>
      <c r="C526" s="564"/>
      <c r="D526" s="564"/>
      <c r="E526" s="564"/>
      <c r="F526" s="564"/>
      <c r="G526" s="564"/>
      <c r="H526" s="564"/>
      <c r="I526" s="974"/>
      <c r="J526" s="1006"/>
      <c r="K526" s="1006"/>
      <c r="L526" s="1006"/>
      <c r="M526" s="853" t="s">
        <v>347</v>
      </c>
      <c r="N526" s="848">
        <v>1</v>
      </c>
      <c r="O526" s="850">
        <v>8000</v>
      </c>
      <c r="P526" s="850">
        <f t="shared" si="30"/>
        <v>8000</v>
      </c>
      <c r="Q526" s="545"/>
      <c r="R526" s="850"/>
      <c r="S526" s="850">
        <v>8000</v>
      </c>
      <c r="T526" s="566"/>
      <c r="U526" s="566"/>
      <c r="V526" s="566">
        <v>0</v>
      </c>
      <c r="W526" s="566"/>
      <c r="X526" s="566">
        <v>0</v>
      </c>
      <c r="Y526" s="566"/>
      <c r="Z526" s="566">
        <v>0</v>
      </c>
      <c r="AK526" s="436"/>
      <c r="AL526" s="842"/>
      <c r="AM526" s="842"/>
      <c r="AN526" s="842"/>
      <c r="AO526" s="842"/>
      <c r="AP526" s="842"/>
      <c r="AQ526" s="842"/>
      <c r="AR526" s="842"/>
    </row>
    <row r="527" spans="1:44" s="335" customFormat="1" ht="86.25" customHeight="1">
      <c r="A527" s="843" t="s">
        <v>920</v>
      </c>
      <c r="B527" s="564"/>
      <c r="C527" s="564"/>
      <c r="D527" s="564"/>
      <c r="E527" s="564"/>
      <c r="F527" s="564"/>
      <c r="G527" s="564"/>
      <c r="H527" s="564"/>
      <c r="I527" s="974"/>
      <c r="J527" s="844">
        <v>59400</v>
      </c>
      <c r="K527" s="850">
        <v>131454.56</v>
      </c>
      <c r="L527" s="853"/>
      <c r="M527" s="847" t="s">
        <v>854</v>
      </c>
      <c r="N527" s="848">
        <v>24</v>
      </c>
      <c r="O527" s="849">
        <v>13823</v>
      </c>
      <c r="P527" s="857">
        <v>179700</v>
      </c>
      <c r="Q527" s="857">
        <v>179700</v>
      </c>
      <c r="R527" s="857">
        <v>202000</v>
      </c>
      <c r="S527" s="857">
        <v>304000</v>
      </c>
      <c r="T527" s="566">
        <v>106400</v>
      </c>
      <c r="U527" s="566">
        <v>105460</v>
      </c>
      <c r="V527" s="566">
        <v>105460</v>
      </c>
      <c r="W527" s="566">
        <v>67266</v>
      </c>
      <c r="X527" s="566">
        <v>67266</v>
      </c>
      <c r="Y527" s="566">
        <v>67266</v>
      </c>
      <c r="Z527" s="566">
        <v>67266</v>
      </c>
      <c r="AK527" s="436"/>
      <c r="AL527" s="842"/>
      <c r="AM527" s="842"/>
      <c r="AN527" s="842"/>
      <c r="AO527" s="842"/>
      <c r="AP527" s="842"/>
      <c r="AQ527" s="842"/>
      <c r="AR527" s="842"/>
    </row>
    <row r="528" spans="1:44" s="335" customFormat="1" ht="263.25" hidden="1">
      <c r="A528" s="843" t="s">
        <v>148</v>
      </c>
      <c r="B528" s="564"/>
      <c r="C528" s="564"/>
      <c r="D528" s="564"/>
      <c r="E528" s="564"/>
      <c r="F528" s="564"/>
      <c r="G528" s="564"/>
      <c r="H528" s="564"/>
      <c r="I528" s="974"/>
      <c r="J528" s="844">
        <v>36000</v>
      </c>
      <c r="K528" s="845">
        <v>32000</v>
      </c>
      <c r="L528" s="846"/>
      <c r="M528" s="847" t="s">
        <v>563</v>
      </c>
      <c r="N528" s="848">
        <v>1</v>
      </c>
      <c r="O528" s="849">
        <v>15000</v>
      </c>
      <c r="P528" s="850">
        <v>15000</v>
      </c>
      <c r="Q528" s="545">
        <v>15000</v>
      </c>
      <c r="R528" s="850">
        <v>17000</v>
      </c>
      <c r="S528" s="850">
        <v>160000</v>
      </c>
      <c r="T528" s="566"/>
      <c r="U528" s="566"/>
      <c r="V528" s="566">
        <v>0</v>
      </c>
      <c r="W528" s="566"/>
      <c r="X528" s="566">
        <v>0</v>
      </c>
      <c r="Y528" s="566"/>
      <c r="Z528" s="566">
        <v>0</v>
      </c>
      <c r="AK528" s="436"/>
      <c r="AL528" s="842"/>
      <c r="AM528" s="842"/>
      <c r="AN528" s="842"/>
      <c r="AO528" s="842"/>
      <c r="AP528" s="842"/>
      <c r="AQ528" s="842"/>
      <c r="AR528" s="842"/>
    </row>
    <row r="529" spans="1:44" s="335" customFormat="1" ht="60.75" hidden="1">
      <c r="A529" s="858" t="s">
        <v>149</v>
      </c>
      <c r="B529" s="564"/>
      <c r="C529" s="564"/>
      <c r="D529" s="564"/>
      <c r="E529" s="564"/>
      <c r="F529" s="564"/>
      <c r="G529" s="564"/>
      <c r="H529" s="564"/>
      <c r="I529" s="974"/>
      <c r="J529" s="844">
        <v>36580</v>
      </c>
      <c r="K529" s="845">
        <v>8500</v>
      </c>
      <c r="L529" s="846"/>
      <c r="M529" s="552"/>
      <c r="N529" s="859">
        <v>0</v>
      </c>
      <c r="O529" s="547">
        <v>0</v>
      </c>
      <c r="P529" s="845">
        <v>0</v>
      </c>
      <c r="Q529" s="845">
        <v>0</v>
      </c>
      <c r="R529" s="845">
        <v>0</v>
      </c>
      <c r="S529" s="845">
        <v>0</v>
      </c>
      <c r="T529" s="566"/>
      <c r="U529" s="566"/>
      <c r="V529" s="566">
        <v>0</v>
      </c>
      <c r="W529" s="566"/>
      <c r="X529" s="566">
        <v>0</v>
      </c>
      <c r="Y529" s="566"/>
      <c r="Z529" s="566">
        <v>0</v>
      </c>
      <c r="AK529" s="436"/>
      <c r="AL529" s="842"/>
      <c r="AM529" s="842"/>
      <c r="AN529" s="842"/>
      <c r="AO529" s="842"/>
      <c r="AP529" s="842"/>
      <c r="AQ529" s="842"/>
      <c r="AR529" s="842"/>
    </row>
    <row r="530" spans="1:44" s="335" customFormat="1" ht="81" hidden="1">
      <c r="A530" s="858" t="s">
        <v>150</v>
      </c>
      <c r="B530" s="564"/>
      <c r="C530" s="564"/>
      <c r="D530" s="564"/>
      <c r="E530" s="564"/>
      <c r="F530" s="564"/>
      <c r="G530" s="564"/>
      <c r="H530" s="564"/>
      <c r="I530" s="974"/>
      <c r="J530" s="850">
        <v>5080</v>
      </c>
      <c r="K530" s="850">
        <v>24000</v>
      </c>
      <c r="L530" s="853"/>
      <c r="M530" s="847" t="s">
        <v>254</v>
      </c>
      <c r="N530" s="848">
        <v>1</v>
      </c>
      <c r="O530" s="849">
        <v>100000</v>
      </c>
      <c r="P530" s="850">
        <v>100000</v>
      </c>
      <c r="Q530" s="850">
        <v>100000</v>
      </c>
      <c r="R530" s="850">
        <v>24000</v>
      </c>
      <c r="S530" s="850">
        <v>24000</v>
      </c>
      <c r="T530" s="566"/>
      <c r="U530" s="566"/>
      <c r="V530" s="566">
        <v>0</v>
      </c>
      <c r="W530" s="566"/>
      <c r="X530" s="566">
        <v>0</v>
      </c>
      <c r="Y530" s="566"/>
      <c r="Z530" s="566">
        <v>0</v>
      </c>
      <c r="AK530" s="436"/>
      <c r="AL530" s="842"/>
      <c r="AM530" s="842"/>
      <c r="AN530" s="842"/>
      <c r="AO530" s="842"/>
      <c r="AP530" s="842"/>
      <c r="AQ530" s="842"/>
      <c r="AR530" s="842"/>
    </row>
    <row r="531" spans="1:44" s="335" customFormat="1" ht="243" hidden="1">
      <c r="A531" s="568" t="s">
        <v>151</v>
      </c>
      <c r="B531" s="564"/>
      <c r="C531" s="564"/>
      <c r="D531" s="564"/>
      <c r="E531" s="564"/>
      <c r="F531" s="564"/>
      <c r="G531" s="564"/>
      <c r="H531" s="564"/>
      <c r="I531" s="974"/>
      <c r="J531" s="844">
        <v>0</v>
      </c>
      <c r="K531" s="845">
        <v>100000</v>
      </c>
      <c r="L531" s="860"/>
      <c r="M531" s="847" t="s">
        <v>564</v>
      </c>
      <c r="N531" s="848">
        <v>0</v>
      </c>
      <c r="O531" s="849">
        <v>0</v>
      </c>
      <c r="P531" s="546">
        <v>0</v>
      </c>
      <c r="Q531" s="861">
        <v>0</v>
      </c>
      <c r="R531" s="850">
        <v>15000</v>
      </c>
      <c r="S531" s="850">
        <v>45000</v>
      </c>
      <c r="T531" s="566"/>
      <c r="U531" s="566"/>
      <c r="V531" s="566">
        <v>0</v>
      </c>
      <c r="W531" s="566"/>
      <c r="X531" s="566">
        <v>0</v>
      </c>
      <c r="Y531" s="566"/>
      <c r="Z531" s="566">
        <v>0</v>
      </c>
      <c r="AK531" s="436"/>
      <c r="AL531" s="842"/>
      <c r="AM531" s="842"/>
      <c r="AN531" s="842"/>
      <c r="AO531" s="842"/>
      <c r="AP531" s="842"/>
      <c r="AQ531" s="842"/>
      <c r="AR531" s="842"/>
    </row>
    <row r="532" spans="1:44" s="335" customFormat="1" ht="40.5" hidden="1">
      <c r="A532" s="568" t="s">
        <v>30</v>
      </c>
      <c r="B532" s="564"/>
      <c r="C532" s="564"/>
      <c r="D532" s="564"/>
      <c r="E532" s="564"/>
      <c r="F532" s="564"/>
      <c r="G532" s="564"/>
      <c r="H532" s="564"/>
      <c r="I532" s="974"/>
      <c r="J532" s="844">
        <v>0</v>
      </c>
      <c r="K532" s="845">
        <v>32000</v>
      </c>
      <c r="L532" s="846"/>
      <c r="M532" s="552"/>
      <c r="N532" s="862">
        <v>0</v>
      </c>
      <c r="O532" s="863">
        <v>0</v>
      </c>
      <c r="P532" s="863">
        <v>0</v>
      </c>
      <c r="Q532" s="863">
        <v>0</v>
      </c>
      <c r="R532" s="863">
        <v>0</v>
      </c>
      <c r="S532" s="863">
        <v>0</v>
      </c>
      <c r="T532" s="566"/>
      <c r="U532" s="566"/>
      <c r="V532" s="566">
        <v>0</v>
      </c>
      <c r="W532" s="566"/>
      <c r="X532" s="566">
        <v>0</v>
      </c>
      <c r="Y532" s="566"/>
      <c r="Z532" s="566">
        <v>0</v>
      </c>
      <c r="AK532" s="436"/>
      <c r="AL532" s="842"/>
      <c r="AM532" s="842"/>
      <c r="AN532" s="842"/>
      <c r="AO532" s="842"/>
      <c r="AP532" s="842"/>
      <c r="AQ532" s="842"/>
      <c r="AR532" s="842"/>
    </row>
    <row r="533" spans="1:44" s="335" customFormat="1" ht="40.5" hidden="1">
      <c r="A533" s="568" t="s">
        <v>39</v>
      </c>
      <c r="B533" s="564"/>
      <c r="C533" s="564"/>
      <c r="D533" s="564"/>
      <c r="E533" s="564"/>
      <c r="F533" s="564"/>
      <c r="G533" s="564"/>
      <c r="H533" s="564"/>
      <c r="I533" s="974"/>
      <c r="J533" s="844"/>
      <c r="K533" s="845"/>
      <c r="L533" s="846"/>
      <c r="M533" s="552"/>
      <c r="N533" s="862">
        <v>2</v>
      </c>
      <c r="O533" s="864">
        <v>40000</v>
      </c>
      <c r="P533" s="864"/>
      <c r="Q533" s="864">
        <v>80000</v>
      </c>
      <c r="R533" s="864">
        <v>0</v>
      </c>
      <c r="S533" s="864">
        <v>0</v>
      </c>
      <c r="T533" s="566"/>
      <c r="U533" s="566"/>
      <c r="V533" s="566">
        <v>0</v>
      </c>
      <c r="W533" s="566"/>
      <c r="X533" s="566">
        <v>0</v>
      </c>
      <c r="Y533" s="566"/>
      <c r="Z533" s="566">
        <v>0</v>
      </c>
      <c r="AK533" s="436"/>
      <c r="AL533" s="842"/>
      <c r="AM533" s="842"/>
      <c r="AN533" s="842"/>
      <c r="AO533" s="842"/>
      <c r="AP533" s="842"/>
      <c r="AQ533" s="842"/>
      <c r="AR533" s="842"/>
    </row>
    <row r="534" spans="1:44" s="335" customFormat="1" ht="60.75" hidden="1">
      <c r="A534" s="568" t="s">
        <v>224</v>
      </c>
      <c r="B534" s="564"/>
      <c r="C534" s="564"/>
      <c r="D534" s="564"/>
      <c r="E534" s="564"/>
      <c r="F534" s="564"/>
      <c r="G534" s="564"/>
      <c r="H534" s="564"/>
      <c r="I534" s="974"/>
      <c r="J534" s="844"/>
      <c r="K534" s="845"/>
      <c r="L534" s="846"/>
      <c r="M534" s="552" t="s">
        <v>355</v>
      </c>
      <c r="N534" s="862"/>
      <c r="O534" s="863"/>
      <c r="P534" s="863"/>
      <c r="Q534" s="863"/>
      <c r="R534" s="863"/>
      <c r="S534" s="863"/>
      <c r="T534" s="566"/>
      <c r="U534" s="566"/>
      <c r="V534" s="566">
        <v>0</v>
      </c>
      <c r="W534" s="566"/>
      <c r="X534" s="566">
        <v>0</v>
      </c>
      <c r="Y534" s="566"/>
      <c r="Z534" s="566">
        <v>0</v>
      </c>
      <c r="AK534" s="436"/>
      <c r="AL534" s="842"/>
      <c r="AM534" s="842"/>
      <c r="AN534" s="842"/>
      <c r="AO534" s="842"/>
      <c r="AP534" s="842"/>
      <c r="AQ534" s="842"/>
      <c r="AR534" s="842"/>
    </row>
    <row r="535" spans="1:44" s="335" customFormat="1" ht="40.5" hidden="1">
      <c r="A535" s="858" t="s">
        <v>152</v>
      </c>
      <c r="B535" s="564"/>
      <c r="C535" s="564"/>
      <c r="D535" s="564"/>
      <c r="E535" s="564"/>
      <c r="F535" s="564"/>
      <c r="G535" s="564"/>
      <c r="H535" s="564"/>
      <c r="I535" s="974"/>
      <c r="J535" s="844">
        <v>9900</v>
      </c>
      <c r="K535" s="845">
        <v>12000</v>
      </c>
      <c r="L535" s="846"/>
      <c r="M535" s="865"/>
      <c r="N535" s="855">
        <v>0</v>
      </c>
      <c r="O535" s="856">
        <v>0</v>
      </c>
      <c r="P535" s="866">
        <v>0</v>
      </c>
      <c r="Q535" s="866">
        <v>0</v>
      </c>
      <c r="R535" s="845">
        <v>0</v>
      </c>
      <c r="S535" s="845">
        <v>0</v>
      </c>
      <c r="T535" s="566"/>
      <c r="U535" s="566"/>
      <c r="V535" s="566">
        <v>0</v>
      </c>
      <c r="W535" s="566"/>
      <c r="X535" s="566">
        <v>0</v>
      </c>
      <c r="Y535" s="566"/>
      <c r="Z535" s="566">
        <v>0</v>
      </c>
      <c r="AK535" s="436"/>
      <c r="AL535" s="842"/>
      <c r="AM535" s="842"/>
      <c r="AN535" s="842"/>
      <c r="AO535" s="842"/>
      <c r="AP535" s="842"/>
      <c r="AQ535" s="842"/>
      <c r="AR535" s="842"/>
    </row>
    <row r="536" spans="1:44" s="335" customFormat="1" ht="60.75" hidden="1">
      <c r="A536" s="858" t="s">
        <v>253</v>
      </c>
      <c r="B536" s="974"/>
      <c r="C536" s="974"/>
      <c r="D536" s="974"/>
      <c r="E536" s="974"/>
      <c r="F536" s="974"/>
      <c r="G536" s="974"/>
      <c r="H536" s="974"/>
      <c r="I536" s="974"/>
      <c r="J536" s="863">
        <v>0</v>
      </c>
      <c r="K536" s="845">
        <v>0</v>
      </c>
      <c r="L536" s="846"/>
      <c r="M536" s="854" t="s">
        <v>565</v>
      </c>
      <c r="N536" s="855">
        <v>1</v>
      </c>
      <c r="O536" s="856">
        <v>18000</v>
      </c>
      <c r="P536" s="856">
        <v>18000</v>
      </c>
      <c r="Q536" s="856">
        <v>18000</v>
      </c>
      <c r="R536" s="845">
        <v>0</v>
      </c>
      <c r="S536" s="845">
        <v>0</v>
      </c>
      <c r="T536" s="566"/>
      <c r="U536" s="566"/>
      <c r="V536" s="566">
        <v>0</v>
      </c>
      <c r="W536" s="566"/>
      <c r="X536" s="566">
        <v>0</v>
      </c>
      <c r="Y536" s="566"/>
      <c r="Z536" s="566">
        <v>0</v>
      </c>
      <c r="AK536" s="436"/>
      <c r="AL536" s="842"/>
      <c r="AM536" s="842"/>
      <c r="AN536" s="842"/>
      <c r="AO536" s="842"/>
      <c r="AP536" s="842"/>
      <c r="AQ536" s="842"/>
      <c r="AR536" s="842"/>
    </row>
    <row r="537" spans="1:44" s="335" customFormat="1" ht="110.25" customHeight="1">
      <c r="A537" s="858" t="s">
        <v>255</v>
      </c>
      <c r="B537" s="1007"/>
      <c r="C537" s="1007"/>
      <c r="D537" s="1007"/>
      <c r="E537" s="1007"/>
      <c r="F537" s="1007"/>
      <c r="G537" s="1007"/>
      <c r="H537" s="1007"/>
      <c r="I537" s="974"/>
      <c r="J537" s="844">
        <v>24000</v>
      </c>
      <c r="K537" s="844">
        <v>0</v>
      </c>
      <c r="L537" s="867"/>
      <c r="M537" s="854" t="s">
        <v>700</v>
      </c>
      <c r="N537" s="855">
        <v>2</v>
      </c>
      <c r="O537" s="856">
        <v>16888.9</v>
      </c>
      <c r="P537" s="856">
        <v>304000</v>
      </c>
      <c r="Q537" s="856">
        <f>P537</f>
        <v>304000</v>
      </c>
      <c r="R537" s="845">
        <v>78000</v>
      </c>
      <c r="S537" s="845">
        <v>26000</v>
      </c>
      <c r="T537" s="566">
        <v>200000</v>
      </c>
      <c r="U537" s="566">
        <v>60000</v>
      </c>
      <c r="V537" s="566">
        <v>60000</v>
      </c>
      <c r="W537" s="566">
        <v>126440</v>
      </c>
      <c r="X537" s="566">
        <v>126440</v>
      </c>
      <c r="Y537" s="566">
        <v>126440</v>
      </c>
      <c r="Z537" s="566">
        <v>126440</v>
      </c>
      <c r="AK537" s="436"/>
      <c r="AL537" s="842"/>
      <c r="AM537" s="842"/>
      <c r="AN537" s="842"/>
      <c r="AO537" s="842"/>
      <c r="AP537" s="842"/>
      <c r="AQ537" s="842"/>
      <c r="AR537" s="842"/>
    </row>
    <row r="538" spans="1:44" s="335" customFormat="1" ht="115.5" customHeight="1">
      <c r="A538" s="858" t="s">
        <v>699</v>
      </c>
      <c r="B538" s="1007"/>
      <c r="C538" s="1007"/>
      <c r="D538" s="1007"/>
      <c r="E538" s="1007"/>
      <c r="F538" s="1007"/>
      <c r="G538" s="1007"/>
      <c r="H538" s="1007"/>
      <c r="I538" s="974"/>
      <c r="J538" s="863">
        <v>5080</v>
      </c>
      <c r="K538" s="845">
        <v>0</v>
      </c>
      <c r="L538" s="867"/>
      <c r="M538" s="854" t="s">
        <v>921</v>
      </c>
      <c r="N538" s="859">
        <v>1</v>
      </c>
      <c r="O538" s="845">
        <v>0</v>
      </c>
      <c r="P538" s="845">
        <v>0</v>
      </c>
      <c r="Q538" s="845">
        <v>0</v>
      </c>
      <c r="R538" s="845">
        <v>0</v>
      </c>
      <c r="S538" s="845">
        <v>25250</v>
      </c>
      <c r="T538" s="566"/>
      <c r="U538" s="566">
        <v>17000</v>
      </c>
      <c r="V538" s="566">
        <v>17000</v>
      </c>
      <c r="W538" s="566">
        <v>0</v>
      </c>
      <c r="X538" s="566">
        <v>0</v>
      </c>
      <c r="Y538" s="566">
        <v>0</v>
      </c>
      <c r="Z538" s="566">
        <v>0</v>
      </c>
      <c r="AK538" s="436"/>
      <c r="AL538" s="842"/>
      <c r="AM538" s="842"/>
      <c r="AN538" s="842"/>
      <c r="AO538" s="842"/>
      <c r="AP538" s="842"/>
      <c r="AQ538" s="842"/>
      <c r="AR538" s="842"/>
    </row>
    <row r="539" spans="1:44" s="335" customFormat="1" ht="81.75" customHeight="1">
      <c r="A539" s="858" t="s">
        <v>701</v>
      </c>
      <c r="B539" s="868"/>
      <c r="C539" s="868"/>
      <c r="D539" s="868"/>
      <c r="E539" s="868"/>
      <c r="F539" s="868"/>
      <c r="G539" s="868"/>
      <c r="H539" s="868"/>
      <c r="I539" s="564"/>
      <c r="J539" s="863"/>
      <c r="K539" s="845"/>
      <c r="L539" s="867"/>
      <c r="M539" s="854" t="s">
        <v>855</v>
      </c>
      <c r="N539" s="859">
        <v>5</v>
      </c>
      <c r="O539" s="845"/>
      <c r="P539" s="845"/>
      <c r="Q539" s="845"/>
      <c r="R539" s="845"/>
      <c r="S539" s="845"/>
      <c r="T539" s="566"/>
      <c r="U539" s="566">
        <v>43046.64</v>
      </c>
      <c r="V539" s="566">
        <v>43046.64</v>
      </c>
      <c r="W539" s="566">
        <v>0</v>
      </c>
      <c r="X539" s="566">
        <v>0</v>
      </c>
      <c r="Y539" s="566">
        <v>0</v>
      </c>
      <c r="Z539" s="566">
        <v>0</v>
      </c>
      <c r="AK539" s="436"/>
      <c r="AL539" s="842"/>
      <c r="AM539" s="842"/>
      <c r="AN539" s="842"/>
      <c r="AO539" s="842"/>
      <c r="AP539" s="842"/>
      <c r="AQ539" s="842"/>
      <c r="AR539" s="842"/>
    </row>
    <row r="540" spans="1:44" s="335" customFormat="1" ht="69" customHeight="1">
      <c r="A540" s="858" t="s">
        <v>43</v>
      </c>
      <c r="B540" s="868"/>
      <c r="C540" s="868"/>
      <c r="D540" s="868"/>
      <c r="E540" s="868"/>
      <c r="F540" s="868"/>
      <c r="G540" s="868"/>
      <c r="H540" s="868"/>
      <c r="I540" s="564"/>
      <c r="J540" s="863"/>
      <c r="K540" s="845"/>
      <c r="L540" s="867"/>
      <c r="M540" s="854" t="s">
        <v>922</v>
      </c>
      <c r="N540" s="859">
        <v>3</v>
      </c>
      <c r="O540" s="845"/>
      <c r="P540" s="845"/>
      <c r="Q540" s="845"/>
      <c r="R540" s="845"/>
      <c r="S540" s="845"/>
      <c r="T540" s="566"/>
      <c r="U540" s="566">
        <v>34000</v>
      </c>
      <c r="V540" s="566">
        <v>34000</v>
      </c>
      <c r="W540" s="566">
        <v>0</v>
      </c>
      <c r="X540" s="566">
        <v>0</v>
      </c>
      <c r="Y540" s="566">
        <v>0</v>
      </c>
      <c r="Z540" s="566">
        <v>0</v>
      </c>
      <c r="AK540" s="436"/>
      <c r="AL540" s="842"/>
      <c r="AM540" s="842"/>
      <c r="AN540" s="842"/>
      <c r="AO540" s="842"/>
      <c r="AP540" s="842"/>
      <c r="AQ540" s="842"/>
      <c r="AR540" s="842"/>
    </row>
    <row r="541" spans="1:44" s="335" customFormat="1" ht="82.5" customHeight="1">
      <c r="A541" s="858" t="s">
        <v>721</v>
      </c>
      <c r="B541" s="868"/>
      <c r="C541" s="868"/>
      <c r="D541" s="868"/>
      <c r="E541" s="868"/>
      <c r="F541" s="868"/>
      <c r="G541" s="868"/>
      <c r="H541" s="868"/>
      <c r="I541" s="564"/>
      <c r="J541" s="863"/>
      <c r="K541" s="845"/>
      <c r="L541" s="867"/>
      <c r="M541" s="854" t="s">
        <v>856</v>
      </c>
      <c r="N541" s="859">
        <v>2</v>
      </c>
      <c r="O541" s="845"/>
      <c r="P541" s="845"/>
      <c r="Q541" s="845"/>
      <c r="R541" s="845"/>
      <c r="S541" s="845"/>
      <c r="T541" s="566"/>
      <c r="U541" s="566">
        <v>11500</v>
      </c>
      <c r="V541" s="566">
        <v>11500</v>
      </c>
      <c r="W541" s="566">
        <v>0</v>
      </c>
      <c r="X541" s="566">
        <v>0</v>
      </c>
      <c r="Y541" s="566">
        <v>0</v>
      </c>
      <c r="Z541" s="566">
        <v>0</v>
      </c>
      <c r="AK541" s="436"/>
      <c r="AL541" s="842"/>
      <c r="AM541" s="842"/>
      <c r="AN541" s="842"/>
      <c r="AO541" s="842"/>
      <c r="AP541" s="842"/>
      <c r="AQ541" s="842"/>
      <c r="AR541" s="842"/>
    </row>
    <row r="542" spans="1:44" s="335" customFormat="1" ht="108.75" customHeight="1">
      <c r="A542" s="858" t="s">
        <v>199</v>
      </c>
      <c r="B542" s="868"/>
      <c r="C542" s="868"/>
      <c r="D542" s="868"/>
      <c r="E542" s="868"/>
      <c r="F542" s="868"/>
      <c r="G542" s="868"/>
      <c r="H542" s="868"/>
      <c r="I542" s="564"/>
      <c r="J542" s="863"/>
      <c r="K542" s="845"/>
      <c r="L542" s="867"/>
      <c r="M542" s="854" t="s">
        <v>857</v>
      </c>
      <c r="N542" s="859">
        <v>1</v>
      </c>
      <c r="O542" s="845"/>
      <c r="P542" s="845"/>
      <c r="Q542" s="845"/>
      <c r="R542" s="845"/>
      <c r="S542" s="845"/>
      <c r="T542" s="566"/>
      <c r="U542" s="566">
        <v>255400</v>
      </c>
      <c r="V542" s="566">
        <v>255400</v>
      </c>
      <c r="W542" s="566">
        <v>0</v>
      </c>
      <c r="X542" s="566">
        <v>0</v>
      </c>
      <c r="Y542" s="566">
        <v>0</v>
      </c>
      <c r="Z542" s="566">
        <v>0</v>
      </c>
      <c r="AK542" s="436"/>
      <c r="AL542" s="842"/>
      <c r="AM542" s="842"/>
      <c r="AN542" s="842"/>
      <c r="AO542" s="842"/>
      <c r="AP542" s="842"/>
      <c r="AQ542" s="842"/>
      <c r="AR542" s="842"/>
    </row>
    <row r="543" spans="1:44" s="335" customFormat="1" ht="48" customHeight="1">
      <c r="A543" s="858" t="s">
        <v>23</v>
      </c>
      <c r="B543" s="868"/>
      <c r="C543" s="868"/>
      <c r="D543" s="868"/>
      <c r="E543" s="868"/>
      <c r="F543" s="868"/>
      <c r="G543" s="868"/>
      <c r="H543" s="868"/>
      <c r="I543" s="564"/>
      <c r="J543" s="863"/>
      <c r="K543" s="845"/>
      <c r="L543" s="867"/>
      <c r="M543" s="854" t="s">
        <v>856</v>
      </c>
      <c r="N543" s="859">
        <v>2</v>
      </c>
      <c r="O543" s="845"/>
      <c r="P543" s="845"/>
      <c r="Q543" s="845"/>
      <c r="R543" s="845"/>
      <c r="S543" s="845"/>
      <c r="T543" s="566"/>
      <c r="U543" s="566">
        <v>40000</v>
      </c>
      <c r="V543" s="566">
        <v>40000</v>
      </c>
      <c r="W543" s="566">
        <v>0</v>
      </c>
      <c r="X543" s="566">
        <v>0</v>
      </c>
      <c r="Y543" s="566">
        <v>0</v>
      </c>
      <c r="Z543" s="566">
        <v>0</v>
      </c>
      <c r="AK543" s="436"/>
      <c r="AL543" s="842"/>
      <c r="AM543" s="842"/>
      <c r="AN543" s="842"/>
      <c r="AO543" s="842"/>
      <c r="AP543" s="842"/>
      <c r="AQ543" s="842"/>
      <c r="AR543" s="842"/>
    </row>
    <row r="544" spans="1:44" s="335" customFormat="1" ht="123" customHeight="1">
      <c r="A544" s="858" t="s">
        <v>46</v>
      </c>
      <c r="B544" s="868"/>
      <c r="C544" s="868"/>
      <c r="D544" s="868"/>
      <c r="E544" s="868"/>
      <c r="F544" s="868"/>
      <c r="G544" s="868"/>
      <c r="H544" s="868"/>
      <c r="I544" s="564"/>
      <c r="J544" s="863"/>
      <c r="K544" s="845"/>
      <c r="L544" s="867"/>
      <c r="M544" s="854" t="s">
        <v>923</v>
      </c>
      <c r="N544" s="859">
        <v>16</v>
      </c>
      <c r="O544" s="845"/>
      <c r="P544" s="845"/>
      <c r="Q544" s="845"/>
      <c r="R544" s="845"/>
      <c r="S544" s="845"/>
      <c r="T544" s="566"/>
      <c r="U544" s="566">
        <v>112000</v>
      </c>
      <c r="V544" s="566">
        <v>112000</v>
      </c>
      <c r="W544" s="566">
        <v>0</v>
      </c>
      <c r="X544" s="566">
        <v>0</v>
      </c>
      <c r="Y544" s="566">
        <v>0</v>
      </c>
      <c r="Z544" s="566">
        <v>0</v>
      </c>
      <c r="AK544" s="436"/>
      <c r="AL544" s="842"/>
      <c r="AM544" s="842"/>
      <c r="AN544" s="842"/>
      <c r="AO544" s="842"/>
      <c r="AP544" s="842"/>
      <c r="AQ544" s="842"/>
      <c r="AR544" s="842"/>
    </row>
    <row r="545" spans="1:44" s="335" customFormat="1" ht="45.75" customHeight="1">
      <c r="A545" s="858" t="s">
        <v>225</v>
      </c>
      <c r="B545" s="868"/>
      <c r="C545" s="868"/>
      <c r="D545" s="868"/>
      <c r="E545" s="868"/>
      <c r="F545" s="868"/>
      <c r="G545" s="868"/>
      <c r="H545" s="868"/>
      <c r="I545" s="564"/>
      <c r="J545" s="863"/>
      <c r="K545" s="845"/>
      <c r="L545" s="867"/>
      <c r="M545" s="854" t="s">
        <v>856</v>
      </c>
      <c r="N545" s="859">
        <v>1</v>
      </c>
      <c r="O545" s="845"/>
      <c r="P545" s="845"/>
      <c r="Q545" s="845"/>
      <c r="R545" s="845"/>
      <c r="S545" s="845"/>
      <c r="T545" s="566"/>
      <c r="U545" s="566">
        <v>20000</v>
      </c>
      <c r="V545" s="566">
        <v>20000</v>
      </c>
      <c r="W545" s="566">
        <v>0</v>
      </c>
      <c r="X545" s="566">
        <v>0</v>
      </c>
      <c r="Y545" s="566">
        <v>0</v>
      </c>
      <c r="Z545" s="566">
        <v>0</v>
      </c>
      <c r="AK545" s="436"/>
      <c r="AL545" s="842"/>
      <c r="AM545" s="842"/>
      <c r="AN545" s="842"/>
      <c r="AO545" s="842"/>
      <c r="AP545" s="842"/>
      <c r="AQ545" s="842"/>
      <c r="AR545" s="842"/>
    </row>
    <row r="546" spans="1:44" s="335" customFormat="1" ht="45" customHeight="1">
      <c r="A546" s="858" t="s">
        <v>50</v>
      </c>
      <c r="B546" s="868"/>
      <c r="C546" s="868"/>
      <c r="D546" s="868"/>
      <c r="E546" s="868"/>
      <c r="F546" s="868"/>
      <c r="G546" s="868"/>
      <c r="H546" s="868"/>
      <c r="I546" s="564"/>
      <c r="J546" s="863"/>
      <c r="K546" s="845"/>
      <c r="L546" s="867"/>
      <c r="M546" s="854" t="s">
        <v>856</v>
      </c>
      <c r="N546" s="859">
        <v>3</v>
      </c>
      <c r="O546" s="845"/>
      <c r="P546" s="845"/>
      <c r="Q546" s="845"/>
      <c r="R546" s="845"/>
      <c r="S546" s="845"/>
      <c r="T546" s="566"/>
      <c r="U546" s="566">
        <v>60000</v>
      </c>
      <c r="V546" s="566">
        <v>60000</v>
      </c>
      <c r="W546" s="566">
        <v>0</v>
      </c>
      <c r="X546" s="566">
        <v>0</v>
      </c>
      <c r="Y546" s="566">
        <v>0</v>
      </c>
      <c r="Z546" s="566">
        <v>0</v>
      </c>
      <c r="AK546" s="436"/>
      <c r="AL546" s="842"/>
      <c r="AM546" s="842"/>
      <c r="AN546" s="842"/>
      <c r="AO546" s="842"/>
      <c r="AP546" s="842"/>
      <c r="AQ546" s="842"/>
      <c r="AR546" s="842"/>
    </row>
    <row r="547" spans="1:44" s="335" customFormat="1" ht="47.25" customHeight="1">
      <c r="A547" s="858" t="s">
        <v>51</v>
      </c>
      <c r="B547" s="868"/>
      <c r="C547" s="868"/>
      <c r="D547" s="868"/>
      <c r="E547" s="868"/>
      <c r="F547" s="868"/>
      <c r="G547" s="868"/>
      <c r="H547" s="868"/>
      <c r="I547" s="564"/>
      <c r="J547" s="863"/>
      <c r="K547" s="845"/>
      <c r="L547" s="867"/>
      <c r="M547" s="854" t="s">
        <v>856</v>
      </c>
      <c r="N547" s="859">
        <v>4</v>
      </c>
      <c r="O547" s="845"/>
      <c r="P547" s="845"/>
      <c r="Q547" s="845"/>
      <c r="R547" s="845"/>
      <c r="S547" s="845"/>
      <c r="T547" s="566"/>
      <c r="U547" s="566">
        <v>80000</v>
      </c>
      <c r="V547" s="566">
        <v>80000</v>
      </c>
      <c r="W547" s="566">
        <v>0</v>
      </c>
      <c r="X547" s="566">
        <v>0</v>
      </c>
      <c r="Y547" s="566">
        <v>0</v>
      </c>
      <c r="Z547" s="566">
        <v>0</v>
      </c>
      <c r="AK547" s="436"/>
      <c r="AL547" s="842"/>
      <c r="AM547" s="842"/>
      <c r="AN547" s="842"/>
      <c r="AO547" s="842"/>
      <c r="AP547" s="842"/>
      <c r="AQ547" s="842"/>
      <c r="AR547" s="842"/>
    </row>
    <row r="548" spans="1:44" s="335" customFormat="1" ht="88.5" customHeight="1">
      <c r="A548" s="858" t="s">
        <v>858</v>
      </c>
      <c r="B548" s="868"/>
      <c r="C548" s="868"/>
      <c r="D548" s="868"/>
      <c r="E548" s="868"/>
      <c r="F548" s="868"/>
      <c r="G548" s="868"/>
      <c r="H548" s="868"/>
      <c r="I548" s="564"/>
      <c r="J548" s="863"/>
      <c r="K548" s="845"/>
      <c r="L548" s="867"/>
      <c r="M548" s="854" t="s">
        <v>859</v>
      </c>
      <c r="N548" s="859">
        <v>2</v>
      </c>
      <c r="O548" s="845"/>
      <c r="P548" s="845"/>
      <c r="Q548" s="845"/>
      <c r="R548" s="845"/>
      <c r="S548" s="845"/>
      <c r="T548" s="566"/>
      <c r="U548" s="566">
        <v>52000</v>
      </c>
      <c r="V548" s="566">
        <v>52000</v>
      </c>
      <c r="W548" s="566">
        <v>0</v>
      </c>
      <c r="X548" s="566">
        <v>0</v>
      </c>
      <c r="Y548" s="566">
        <v>0</v>
      </c>
      <c r="Z548" s="566">
        <v>0</v>
      </c>
      <c r="AK548" s="436"/>
      <c r="AL548" s="842"/>
      <c r="AM548" s="842"/>
      <c r="AN548" s="842"/>
      <c r="AO548" s="842"/>
      <c r="AP548" s="842"/>
      <c r="AQ548" s="842"/>
      <c r="AR548" s="842"/>
    </row>
    <row r="549" spans="1:44" s="335" customFormat="1" ht="51.75" customHeight="1">
      <c r="A549" s="858" t="s">
        <v>31</v>
      </c>
      <c r="B549" s="868"/>
      <c r="C549" s="868"/>
      <c r="D549" s="868"/>
      <c r="E549" s="868"/>
      <c r="F549" s="868"/>
      <c r="G549" s="868"/>
      <c r="H549" s="868"/>
      <c r="I549" s="564"/>
      <c r="J549" s="863"/>
      <c r="K549" s="845"/>
      <c r="L549" s="867"/>
      <c r="M549" s="854" t="s">
        <v>856</v>
      </c>
      <c r="N549" s="859">
        <v>0</v>
      </c>
      <c r="O549" s="845"/>
      <c r="P549" s="845"/>
      <c r="Q549" s="845"/>
      <c r="R549" s="845"/>
      <c r="S549" s="845"/>
      <c r="T549" s="566"/>
      <c r="U549" s="566">
        <v>0</v>
      </c>
      <c r="V549" s="566">
        <v>0</v>
      </c>
      <c r="W549" s="566">
        <v>7586</v>
      </c>
      <c r="X549" s="566">
        <v>7586</v>
      </c>
      <c r="Y549" s="566">
        <v>7586</v>
      </c>
      <c r="Z549" s="566">
        <v>7586</v>
      </c>
      <c r="AK549" s="436"/>
      <c r="AL549" s="842"/>
      <c r="AM549" s="842"/>
      <c r="AN549" s="842"/>
      <c r="AO549" s="842"/>
      <c r="AP549" s="842"/>
      <c r="AQ549" s="842"/>
      <c r="AR549" s="842"/>
    </row>
    <row r="550" spans="1:44" s="827" customFormat="1" ht="65.25" customHeight="1">
      <c r="A550" s="858" t="s">
        <v>25</v>
      </c>
      <c r="B550" s="571"/>
      <c r="C550" s="571"/>
      <c r="D550" s="571"/>
      <c r="E550" s="571"/>
      <c r="F550" s="571"/>
      <c r="G550" s="571"/>
      <c r="H550" s="571"/>
      <c r="I550" s="568"/>
      <c r="J550" s="863"/>
      <c r="K550" s="845"/>
      <c r="L550" s="867"/>
      <c r="M550" s="854" t="s">
        <v>924</v>
      </c>
      <c r="N550" s="859">
        <v>1</v>
      </c>
      <c r="O550" s="845"/>
      <c r="P550" s="845"/>
      <c r="Q550" s="845"/>
      <c r="R550" s="845"/>
      <c r="S550" s="845"/>
      <c r="T550" s="333"/>
      <c r="U550" s="333">
        <v>10000</v>
      </c>
      <c r="V550" s="333">
        <v>10000</v>
      </c>
      <c r="W550" s="333">
        <v>0</v>
      </c>
      <c r="X550" s="333">
        <v>0</v>
      </c>
      <c r="Y550" s="333">
        <v>0</v>
      </c>
      <c r="Z550" s="333">
        <v>0</v>
      </c>
      <c r="AK550" s="828"/>
      <c r="AL550" s="869"/>
      <c r="AM550" s="869"/>
      <c r="AN550" s="869"/>
      <c r="AO550" s="869"/>
      <c r="AP550" s="869"/>
      <c r="AQ550" s="869"/>
      <c r="AR550" s="869"/>
    </row>
    <row r="551" spans="1:44" ht="224.25" customHeight="1">
      <c r="A551" s="201" t="s">
        <v>601</v>
      </c>
      <c r="B551" s="312" t="s">
        <v>6</v>
      </c>
      <c r="C551" s="312" t="s">
        <v>7</v>
      </c>
      <c r="D551" s="312" t="s">
        <v>153</v>
      </c>
      <c r="E551" s="312" t="s">
        <v>8</v>
      </c>
      <c r="F551" s="312" t="s">
        <v>142</v>
      </c>
      <c r="G551" s="312" t="s">
        <v>445</v>
      </c>
      <c r="H551" s="312" t="s">
        <v>9</v>
      </c>
      <c r="I551" s="104" t="s">
        <v>154</v>
      </c>
      <c r="J551" s="203">
        <v>130200</v>
      </c>
      <c r="K551" s="208">
        <v>195300</v>
      </c>
      <c r="L551" s="209"/>
      <c r="M551" s="210"/>
      <c r="N551" s="521">
        <f>N552+N554</f>
        <v>2</v>
      </c>
      <c r="O551" s="211">
        <v>50000</v>
      </c>
      <c r="P551" s="211">
        <f>P552+P555</f>
        <v>0</v>
      </c>
      <c r="Q551" s="211">
        <f>Q552+Q555</f>
        <v>195300</v>
      </c>
      <c r="R551" s="211">
        <f>R552+R555</f>
        <v>195300</v>
      </c>
      <c r="S551" s="211">
        <f>S552+S555</f>
        <v>195300</v>
      </c>
      <c r="T551" s="208">
        <f>T552+T555</f>
        <v>130200</v>
      </c>
      <c r="U551" s="47">
        <v>130200</v>
      </c>
      <c r="V551" s="47">
        <v>130200</v>
      </c>
      <c r="W551" s="47">
        <v>97650</v>
      </c>
      <c r="X551" s="47">
        <v>97650</v>
      </c>
      <c r="Y551" s="47">
        <v>97650</v>
      </c>
      <c r="Z551" s="47">
        <v>97650</v>
      </c>
      <c r="AB551" s="7"/>
      <c r="AK551" s="3"/>
      <c r="AL551" s="12"/>
      <c r="AM551" s="12"/>
      <c r="AN551" s="12"/>
      <c r="AO551" s="12"/>
      <c r="AP551" s="12"/>
      <c r="AQ551" s="12"/>
      <c r="AR551" s="12"/>
    </row>
    <row r="552" spans="1:44" ht="51" customHeight="1">
      <c r="A552" s="1013" t="s">
        <v>104</v>
      </c>
      <c r="B552" s="1098"/>
      <c r="C552" s="1099"/>
      <c r="D552" s="1099"/>
      <c r="E552" s="1099"/>
      <c r="F552" s="1099"/>
      <c r="G552" s="1099"/>
      <c r="H552" s="1100"/>
      <c r="I552" s="1096" t="s">
        <v>155</v>
      </c>
      <c r="J552" s="205">
        <v>100000</v>
      </c>
      <c r="K552" s="206">
        <v>150000</v>
      </c>
      <c r="L552" s="213"/>
      <c r="M552" s="1168" t="s">
        <v>891</v>
      </c>
      <c r="N552" s="627">
        <v>1</v>
      </c>
      <c r="O552" s="215">
        <v>50000</v>
      </c>
      <c r="P552" s="215"/>
      <c r="Q552" s="206">
        <v>150000</v>
      </c>
      <c r="R552" s="206">
        <v>150000</v>
      </c>
      <c r="S552" s="206">
        <v>150000</v>
      </c>
      <c r="T552" s="14">
        <v>100000</v>
      </c>
      <c r="U552" s="14">
        <v>50000</v>
      </c>
      <c r="V552" s="14">
        <v>50000</v>
      </c>
      <c r="W552" s="984">
        <v>0</v>
      </c>
      <c r="X552" s="1030">
        <v>0</v>
      </c>
      <c r="Y552" s="984">
        <v>0</v>
      </c>
      <c r="Z552" s="1032">
        <v>0</v>
      </c>
      <c r="AB552" s="7"/>
      <c r="AK552" s="3"/>
      <c r="AL552" s="12"/>
      <c r="AM552" s="12"/>
      <c r="AN552" s="12"/>
      <c r="AO552" s="12"/>
      <c r="AP552" s="12"/>
      <c r="AQ552" s="12"/>
      <c r="AR552" s="12"/>
    </row>
    <row r="553" spans="1:44" ht="51" customHeight="1">
      <c r="A553" s="1015"/>
      <c r="B553" s="1314"/>
      <c r="C553" s="1315"/>
      <c r="D553" s="1315"/>
      <c r="E553" s="1315"/>
      <c r="F553" s="1315"/>
      <c r="G553" s="1315"/>
      <c r="H553" s="1316"/>
      <c r="I553" s="1106"/>
      <c r="J553" s="205"/>
      <c r="K553" s="206"/>
      <c r="L553" s="213"/>
      <c r="M553" s="1169"/>
      <c r="N553" s="629">
        <v>30.2</v>
      </c>
      <c r="O553" s="215"/>
      <c r="P553" s="215"/>
      <c r="Q553" s="206"/>
      <c r="R553" s="206"/>
      <c r="S553" s="206"/>
      <c r="T553" s="14"/>
      <c r="U553" s="14">
        <v>15100</v>
      </c>
      <c r="V553" s="14">
        <v>15100</v>
      </c>
      <c r="W553" s="984"/>
      <c r="X553" s="1164"/>
      <c r="Y553" s="984"/>
      <c r="Z553" s="1165"/>
      <c r="AB553" s="7"/>
      <c r="AK553" s="3"/>
      <c r="AL553" s="12"/>
      <c r="AM553" s="12"/>
      <c r="AN553" s="12"/>
      <c r="AO553" s="12"/>
      <c r="AP553" s="12"/>
      <c r="AQ553" s="12"/>
      <c r="AR553" s="12"/>
    </row>
    <row r="554" spans="1:44" ht="50.25" customHeight="1">
      <c r="A554" s="1013" t="s">
        <v>485</v>
      </c>
      <c r="B554" s="1314"/>
      <c r="C554" s="1315"/>
      <c r="D554" s="1315"/>
      <c r="E554" s="1315"/>
      <c r="F554" s="1315"/>
      <c r="G554" s="1315"/>
      <c r="H554" s="1316"/>
      <c r="I554" s="1106"/>
      <c r="J554" s="205"/>
      <c r="K554" s="206"/>
      <c r="L554" s="213"/>
      <c r="M554" s="1091" t="s">
        <v>892</v>
      </c>
      <c r="N554" s="627">
        <v>1</v>
      </c>
      <c r="O554" s="215"/>
      <c r="P554" s="215"/>
      <c r="Q554" s="206"/>
      <c r="R554" s="206"/>
      <c r="S554" s="206"/>
      <c r="T554" s="14"/>
      <c r="U554" s="14">
        <v>50000</v>
      </c>
      <c r="V554" s="14">
        <v>50000</v>
      </c>
      <c r="W554" s="984"/>
      <c r="X554" s="1164"/>
      <c r="Y554" s="984"/>
      <c r="Z554" s="1165"/>
      <c r="AB554" s="7"/>
      <c r="AK554" s="3"/>
      <c r="AL554" s="12"/>
      <c r="AM554" s="12"/>
      <c r="AN554" s="12"/>
      <c r="AO554" s="12"/>
      <c r="AP554" s="12"/>
      <c r="AQ554" s="12"/>
      <c r="AR554" s="12"/>
    </row>
    <row r="555" spans="1:44" ht="54.75" customHeight="1">
      <c r="A555" s="1015"/>
      <c r="B555" s="1314"/>
      <c r="C555" s="1315"/>
      <c r="D555" s="1315"/>
      <c r="E555" s="1315"/>
      <c r="F555" s="1315"/>
      <c r="G555" s="1315"/>
      <c r="H555" s="1316"/>
      <c r="I555" s="1106"/>
      <c r="J555" s="76">
        <v>30200</v>
      </c>
      <c r="K555" s="206">
        <v>45300</v>
      </c>
      <c r="L555" s="213"/>
      <c r="M555" s="1181"/>
      <c r="N555" s="628" t="s">
        <v>890</v>
      </c>
      <c r="O555" s="215">
        <f>O552*0.302</f>
        <v>15100</v>
      </c>
      <c r="P555" s="215"/>
      <c r="Q555" s="206">
        <v>45300</v>
      </c>
      <c r="R555" s="206">
        <v>45300</v>
      </c>
      <c r="S555" s="206">
        <v>45300</v>
      </c>
      <c r="T555" s="14">
        <v>30200</v>
      </c>
      <c r="U555" s="14">
        <v>15100</v>
      </c>
      <c r="V555" s="14">
        <v>15100</v>
      </c>
      <c r="W555" s="984"/>
      <c r="X555" s="1031"/>
      <c r="Y555" s="984"/>
      <c r="Z555" s="1033"/>
      <c r="AB555" s="7"/>
      <c r="AK555" s="3"/>
      <c r="AL555" s="12"/>
      <c r="AM555" s="12"/>
      <c r="AN555" s="12"/>
      <c r="AO555" s="12"/>
      <c r="AP555" s="12"/>
      <c r="AQ555" s="12"/>
      <c r="AR555" s="12"/>
    </row>
    <row r="556" spans="1:44" ht="63" customHeight="1">
      <c r="A556" s="557" t="s">
        <v>59</v>
      </c>
      <c r="B556" s="1101"/>
      <c r="C556" s="1102"/>
      <c r="D556" s="1102"/>
      <c r="E556" s="1102"/>
      <c r="F556" s="1102"/>
      <c r="G556" s="1102"/>
      <c r="H556" s="1103"/>
      <c r="I556" s="1097"/>
      <c r="J556" s="76"/>
      <c r="K556" s="206"/>
      <c r="L556" s="213"/>
      <c r="M556" s="626"/>
      <c r="N556" s="524"/>
      <c r="O556" s="215"/>
      <c r="P556" s="215"/>
      <c r="Q556" s="206"/>
      <c r="R556" s="206"/>
      <c r="S556" s="206"/>
      <c r="T556" s="14"/>
      <c r="U556" s="14">
        <v>0</v>
      </c>
      <c r="V556" s="14">
        <v>0</v>
      </c>
      <c r="W556" s="558">
        <v>97650</v>
      </c>
      <c r="X556" s="558">
        <v>97650</v>
      </c>
      <c r="Y556" s="558">
        <v>97650</v>
      </c>
      <c r="Z556" s="558">
        <v>97650</v>
      </c>
      <c r="AB556" s="7"/>
      <c r="AK556" s="3"/>
      <c r="AL556" s="12"/>
      <c r="AM556" s="12"/>
      <c r="AN556" s="12"/>
      <c r="AO556" s="12"/>
      <c r="AP556" s="12"/>
      <c r="AQ556" s="12"/>
      <c r="AR556" s="12"/>
    </row>
    <row r="557" spans="1:44" ht="225" customHeight="1">
      <c r="A557" s="201" t="s">
        <v>601</v>
      </c>
      <c r="B557" s="312" t="s">
        <v>6</v>
      </c>
      <c r="C557" s="312" t="s">
        <v>7</v>
      </c>
      <c r="D557" s="312" t="s">
        <v>156</v>
      </c>
      <c r="E557" s="312" t="s">
        <v>8</v>
      </c>
      <c r="F557" s="312" t="s">
        <v>142</v>
      </c>
      <c r="G557" s="312" t="s">
        <v>445</v>
      </c>
      <c r="H557" s="312" t="s">
        <v>9</v>
      </c>
      <c r="I557" s="104" t="s">
        <v>157</v>
      </c>
      <c r="J557" s="197" t="e">
        <f>J558+J632+#REF!+#REF!+#REF!+J649+#REF!+#REF!</f>
        <v>#REF!</v>
      </c>
      <c r="K557" s="208" t="e">
        <f>K558+K632+#REF!+#REF!+#REF!+K649</f>
        <v>#REF!</v>
      </c>
      <c r="L557" s="208"/>
      <c r="M557" s="210"/>
      <c r="N557" s="293"/>
      <c r="O557" s="208"/>
      <c r="P557" s="208" t="e">
        <f>P558+P632+#REF!+#REF!+P649</f>
        <v>#REF!</v>
      </c>
      <c r="Q557" s="197" t="e">
        <f>Q558+Q632+#REF!+#REF!+Q649+#REF!+#REF!</f>
        <v>#REF!</v>
      </c>
      <c r="R557" s="197" t="e">
        <f>R558+R632+#REF!</f>
        <v>#REF!</v>
      </c>
      <c r="S557" s="197" t="e">
        <f>S558+S632+#REF!+#REF!+S649+#REF!+#REF!</f>
        <v>#REF!</v>
      </c>
      <c r="T557" s="197" t="e">
        <f>T558+T632+#REF!+#REF!+T649+#REF!+#REF!</f>
        <v>#REF!</v>
      </c>
      <c r="U557" s="42">
        <v>9591556.409999998</v>
      </c>
      <c r="V557" s="42">
        <v>9591556.409999998</v>
      </c>
      <c r="W557" s="42">
        <v>6228145.46</v>
      </c>
      <c r="X557" s="42">
        <v>6228145.46</v>
      </c>
      <c r="Y557" s="42">
        <v>6228145.46</v>
      </c>
      <c r="Z557" s="42">
        <v>6228145.46</v>
      </c>
      <c r="AB557" s="7"/>
      <c r="AK557" s="3"/>
      <c r="AL557" s="12"/>
      <c r="AM557" s="12"/>
      <c r="AN557" s="12"/>
      <c r="AO557" s="12"/>
      <c r="AP557" s="12"/>
      <c r="AQ557" s="12"/>
      <c r="AR557" s="12"/>
    </row>
    <row r="558" spans="1:44" ht="53.25" customHeight="1">
      <c r="A558" s="300" t="s">
        <v>16</v>
      </c>
      <c r="B558" s="1004"/>
      <c r="C558" s="1166"/>
      <c r="D558" s="1166"/>
      <c r="E558" s="1166"/>
      <c r="F558" s="1166"/>
      <c r="G558" s="1166"/>
      <c r="H558" s="1166"/>
      <c r="I558" s="990" t="s">
        <v>744</v>
      </c>
      <c r="J558" s="216" t="e">
        <f>J560+J559+369707.22</f>
        <v>#REF!</v>
      </c>
      <c r="K558" s="217" t="e">
        <f>K559+K560</f>
        <v>#REF!</v>
      </c>
      <c r="L558" s="218" t="s">
        <v>74</v>
      </c>
      <c r="M558" s="219"/>
      <c r="N558" s="294">
        <f>N561+N563+N565+N567+N569+N571+N573+N575+N577+N579+N581+N583+N585+N587+N589+N591+N593+N595+N597+N601+N603+N605+N607+N609+N611+N613+N615+N617+N621+N623+N625+N627+N629+N599</f>
        <v>334.25</v>
      </c>
      <c r="O558" s="220"/>
      <c r="P558" s="220" t="e">
        <f aca="true" t="shared" si="31" ref="P558:U558">P559+P560</f>
        <v>#REF!</v>
      </c>
      <c r="Q558" s="220" t="e">
        <f t="shared" si="31"/>
        <v>#REF!</v>
      </c>
      <c r="R558" s="220" t="e">
        <f t="shared" si="31"/>
        <v>#REF!</v>
      </c>
      <c r="S558" s="220" t="e">
        <f t="shared" si="31"/>
        <v>#REF!</v>
      </c>
      <c r="T558" s="217" t="e">
        <f t="shared" si="31"/>
        <v>#REF!</v>
      </c>
      <c r="U558" s="48">
        <v>7460096.579999999</v>
      </c>
      <c r="V558" s="48">
        <v>7460096.579999999</v>
      </c>
      <c r="W558" s="48">
        <v>4789038.7</v>
      </c>
      <c r="X558" s="48">
        <v>4789038.7</v>
      </c>
      <c r="Y558" s="48">
        <v>4789038.7</v>
      </c>
      <c r="Z558" s="48">
        <v>4789038.7</v>
      </c>
      <c r="AB558" s="7"/>
      <c r="AK558" s="3"/>
      <c r="AL558" s="12"/>
      <c r="AM558" s="12"/>
      <c r="AN558" s="12"/>
      <c r="AO558" s="12"/>
      <c r="AP558" s="12"/>
      <c r="AQ558" s="12"/>
      <c r="AR558" s="12"/>
    </row>
    <row r="559" spans="1:44" ht="40.5">
      <c r="A559" s="212" t="s">
        <v>238</v>
      </c>
      <c r="B559" s="1053"/>
      <c r="C559" s="1054"/>
      <c r="D559" s="1054"/>
      <c r="E559" s="1054"/>
      <c r="F559" s="1054"/>
      <c r="G559" s="1054"/>
      <c r="H559" s="1055"/>
      <c r="I559" s="1167"/>
      <c r="J559" s="206" t="e">
        <f>J561+J563+J565+J567+J569+J571+J573+#REF!+#REF!+J577+J579+J581+J583+J585+J587+J589+J591+#REF!+#REF!+J593+J595+J597+J599+J601+J603+#REF!+J605+J607+J609+J611+J613+J615+J617+J619+J621+J623+J625+J627+J629+#REF!+#REF!</f>
        <v>#REF!</v>
      </c>
      <c r="K559" s="206" t="e">
        <f>K561+K563+K565+K567+K569+K571+K573+#REF!+#REF!+K577+K579+K581+K583+K585+K587+K589+K591+#REF!+#REF!+K593+K595+K597+K599+K601+K603+#REF!+K605+K607+K609+K611+K613+K615+K617+K619+K621+K623+K625+K627+K629+#REF!</f>
        <v>#REF!</v>
      </c>
      <c r="L559" s="213">
        <v>211</v>
      </c>
      <c r="M559" s="214"/>
      <c r="N559" s="285"/>
      <c r="O559" s="215"/>
      <c r="P559" s="215" t="e">
        <f>P561+P563+P565+P567+P569+P571+P573+#REF!+#REF!+P577+P579+P581+P583+P585+P587+P589+P591+#REF!+#REF!+P593+P595+P597+P599+P601+P603+#REF!+P605+P607+P609+P611+P613+P615+P617+P619+P621+P623+P625+P627+P629+#REF!</f>
        <v>#REF!</v>
      </c>
      <c r="Q559" s="215" t="e">
        <f>Q561+Q563+Q565+Q567+Q569+Q571+Q573+#REF!+#REF!+Q577+Q579+Q581+Q583+Q585+Q587+Q589+Q591+#REF!+#REF!+Q593+Q595+Q597+Q599+Q601+Q603+#REF!+Q605+Q607+Q609+Q611+Q613+Q615+Q617+Q619+Q621+Q623+Q625+Q627+Q629+#REF!</f>
        <v>#REF!</v>
      </c>
      <c r="R559" s="215">
        <f>R561+R563+R565+R567+R569+R571+R573+R577+R579+R581+R583+R585+R587+R589+R591+R593+R595+R597+R599+R601+R603+R605+R607+R609+R611+R613+R615+R617+R619+R621+R623+R625+R627+R629</f>
        <v>6786408</v>
      </c>
      <c r="S559" s="215" t="e">
        <f>S561+S563+S565+S567+S569+S571+S573+#REF!+#REF!+S577+S579+S581+S583+S585+S587+S589+S591+#REF!+#REF!+S593+S595+S597+S599+S601+S603+#REF!+S605+S607+S609+S611+S613+S615+S617+S619+S621+S623+S625+S627+S629+#REF!</f>
        <v>#REF!</v>
      </c>
      <c r="T559" s="206" t="e">
        <f>T561+T563+T565+T567+T569+T571+T573+#REF!+#REF!+T577+T579+T581+T583+T585+T587+T589+T591+#REF!+#REF!+T593+T595+T597+T599+T601+T603+#REF!+T605+T607+T609+T611+T613+T615+T617+T619+T621+T623+T625+T627+T629+#REF!</f>
        <v>#REF!</v>
      </c>
      <c r="U559" s="31">
        <v>5700181.359999999</v>
      </c>
      <c r="V559" s="31">
        <v>5700181.359999999</v>
      </c>
      <c r="W559" s="31">
        <v>3631387</v>
      </c>
      <c r="X559" s="31">
        <v>3631387</v>
      </c>
      <c r="Y559" s="31">
        <v>3631387</v>
      </c>
      <c r="Z559" s="31">
        <v>3631387</v>
      </c>
      <c r="AB559" s="7"/>
      <c r="AK559" s="3"/>
      <c r="AL559" s="12"/>
      <c r="AM559" s="12"/>
      <c r="AN559" s="12"/>
      <c r="AO559" s="12"/>
      <c r="AP559" s="12"/>
      <c r="AQ559" s="12"/>
      <c r="AR559" s="12"/>
    </row>
    <row r="560" spans="1:44" ht="40.5">
      <c r="A560" s="212" t="s">
        <v>239</v>
      </c>
      <c r="B560" s="1056"/>
      <c r="C560" s="1057"/>
      <c r="D560" s="1057"/>
      <c r="E560" s="1057"/>
      <c r="F560" s="1057"/>
      <c r="G560" s="1057"/>
      <c r="H560" s="1058"/>
      <c r="I560" s="1167"/>
      <c r="J560" s="206" t="e">
        <f>J562+J564+J566+J568+J570+J572+J574+#REF!+#REF!+J578+J580+J582+J584+J586+J588+J590+J592+#REF!+#REF!+J594+J596+J598+J600+J602+J604+#REF!+J606+J608+J610+J612+J614+J616+J618+J620+J622+J624+J626+J628+J630+#REF!+#REF!</f>
        <v>#REF!</v>
      </c>
      <c r="K560" s="206" t="e">
        <f>K562+K564+K566+K568+K570+K572+K574+#REF!+#REF!+K578+K580+K582+K584+K586+K588+K590+K592+#REF!+#REF!+K594+K596+K598+K600+K602+K604+#REF!+K606+K608+K610+K612+K614+K616+K618+K620+K622+K624+K626+K628+K630+#REF!</f>
        <v>#REF!</v>
      </c>
      <c r="L560" s="213">
        <v>213</v>
      </c>
      <c r="M560" s="214"/>
      <c r="N560" s="285"/>
      <c r="O560" s="215"/>
      <c r="P560" s="215" t="e">
        <f>P562+P564+P566+P568+P570+P572+P574+#REF!+#REF!+P578+P580+P582+P584+P586+P588+P590+P592+#REF!+#REF!+P594+P596+P598+P600+P602+P604+#REF!+P606+P608+P610+P612+P614+P616+P618+P620+P622+P624+P626+P628+P630+#REF!</f>
        <v>#REF!</v>
      </c>
      <c r="Q560" s="215" t="e">
        <f>Q562+Q564+Q566+Q568+Q570+Q572+Q574+#REF!+#REF!+Q578+Q580+Q582+Q584+Q586+Q588+Q590+Q592+#REF!+#REF!+Q594+Q596+Q598+Q600+Q602+Q604+#REF!+Q606+Q608+Q610+Q612+Q614+Q616+Q618+Q620+Q622+Q624+Q626+Q628+Q630+#REF!</f>
        <v>#REF!</v>
      </c>
      <c r="R560" s="215" t="e">
        <f>R562+R564+R566+R568+R570+R572+R574+#REF!+#REF!+R578+R580+R582+R584+R586+R588+R590+R592+#REF!+#REF!+R594+R596+R598+R600+R602+R604+#REF!+R606+R608+R610+R612+R614+R616+R618+R620+R622+R624+R626+R628+R630+#REF!</f>
        <v>#REF!</v>
      </c>
      <c r="S560" s="215" t="e">
        <f>S562+S564+S566+S568+S570+S572+S574+#REF!+#REF!+S578+S580+S582+S584+S586+S588+S590+S592+#REF!+#REF!+S594+S596+S598+S600+S602+S604+#REF!+S606+S608+S610+S612+S614+S616+S618+S620+S622+S624+S626+S628+S630+#REF!</f>
        <v>#REF!</v>
      </c>
      <c r="T560" s="206" t="e">
        <f>T562+T564+T566+T568+T570+T572+T574+#REF!+#REF!+T578+T580+T582+T584+T586+T588+T590+T592+#REF!+#REF!+T594+T596+T598+T600+T602+T604+#REF!+T606+T608+T610+T612+T614+T616+T618+T620+T622+T624+T626+T628+T630+#REF!</f>
        <v>#REF!</v>
      </c>
      <c r="U560" s="31">
        <v>1759915.22</v>
      </c>
      <c r="V560" s="31">
        <v>1759915.22</v>
      </c>
      <c r="W560" s="31">
        <v>1157651.7</v>
      </c>
      <c r="X560" s="31">
        <v>1157651.7</v>
      </c>
      <c r="Y560" s="31">
        <v>1157651.7</v>
      </c>
      <c r="Z560" s="31">
        <v>1157651.7</v>
      </c>
      <c r="AB560" s="7"/>
      <c r="AK560" s="3"/>
      <c r="AL560" s="12"/>
      <c r="AM560" s="12"/>
      <c r="AN560" s="12"/>
      <c r="AO560" s="12"/>
      <c r="AP560" s="12"/>
      <c r="AQ560" s="12"/>
      <c r="AR560" s="12"/>
    </row>
    <row r="561" spans="1:44" s="335" customFormat="1" ht="69.75" customHeight="1">
      <c r="A561" s="1001" t="s">
        <v>158</v>
      </c>
      <c r="B561" s="1056"/>
      <c r="C561" s="1057"/>
      <c r="D561" s="1057"/>
      <c r="E561" s="1057"/>
      <c r="F561" s="1057"/>
      <c r="G561" s="1057"/>
      <c r="H561" s="1058"/>
      <c r="I561" s="1167"/>
      <c r="J561" s="844">
        <v>309370.41</v>
      </c>
      <c r="K561" s="541">
        <v>480730.98285225</v>
      </c>
      <c r="L561" s="870">
        <v>211</v>
      </c>
      <c r="M561" s="1162" t="s">
        <v>895</v>
      </c>
      <c r="N561" s="871">
        <v>21</v>
      </c>
      <c r="O561" s="541">
        <v>1612</v>
      </c>
      <c r="P561" s="332">
        <f>ROUND(N561*O561*12,0)</f>
        <v>406224</v>
      </c>
      <c r="Q561" s="542">
        <v>522288</v>
      </c>
      <c r="R561" s="542">
        <v>522288</v>
      </c>
      <c r="S561" s="542">
        <v>522288</v>
      </c>
      <c r="T561" s="541">
        <v>522288</v>
      </c>
      <c r="U561" s="543">
        <v>384806.52</v>
      </c>
      <c r="V561" s="543">
        <v>384806.52</v>
      </c>
      <c r="W561" s="566">
        <v>279006</v>
      </c>
      <c r="X561" s="566">
        <v>279006</v>
      </c>
      <c r="Y561" s="566">
        <v>279006</v>
      </c>
      <c r="Z561" s="566">
        <v>279006</v>
      </c>
      <c r="AK561" s="436"/>
      <c r="AL561" s="842"/>
      <c r="AM561" s="842"/>
      <c r="AN561" s="842"/>
      <c r="AO561" s="842"/>
      <c r="AP561" s="842"/>
      <c r="AQ561" s="842"/>
      <c r="AR561" s="842"/>
    </row>
    <row r="562" spans="1:44" s="335" customFormat="1" ht="100.5" customHeight="1">
      <c r="A562" s="1001"/>
      <c r="B562" s="1056"/>
      <c r="C562" s="1057"/>
      <c r="D562" s="1057"/>
      <c r="E562" s="1057"/>
      <c r="F562" s="1057"/>
      <c r="G562" s="1057"/>
      <c r="H562" s="1058"/>
      <c r="I562" s="1167"/>
      <c r="J562" s="844">
        <v>100368.94</v>
      </c>
      <c r="K562" s="541">
        <v>153833.6</v>
      </c>
      <c r="L562" s="870">
        <v>213</v>
      </c>
      <c r="M562" s="1009"/>
      <c r="N562" s="544">
        <v>0.32</v>
      </c>
      <c r="O562" s="872"/>
      <c r="P562" s="332">
        <f>ROUND(P561*N562,0)</f>
        <v>129992</v>
      </c>
      <c r="Q562" s="873">
        <v>167132</v>
      </c>
      <c r="R562" s="874">
        <v>167132</v>
      </c>
      <c r="S562" s="874">
        <v>167132</v>
      </c>
      <c r="T562" s="875">
        <v>167132</v>
      </c>
      <c r="U562" s="876">
        <v>117384.33</v>
      </c>
      <c r="V562" s="543">
        <v>117384.33</v>
      </c>
      <c r="W562" s="566">
        <v>89282</v>
      </c>
      <c r="X562" s="566">
        <v>89282</v>
      </c>
      <c r="Y562" s="566">
        <v>89282</v>
      </c>
      <c r="Z562" s="566">
        <v>89282</v>
      </c>
      <c r="AK562" s="436"/>
      <c r="AL562" s="842"/>
      <c r="AM562" s="842"/>
      <c r="AN562" s="842"/>
      <c r="AO562" s="842"/>
      <c r="AP562" s="842"/>
      <c r="AQ562" s="842"/>
      <c r="AR562" s="842"/>
    </row>
    <row r="563" spans="1:44" s="335" customFormat="1" ht="142.5" customHeight="1">
      <c r="A563" s="1001" t="s">
        <v>159</v>
      </c>
      <c r="B563" s="1056"/>
      <c r="C563" s="1057"/>
      <c r="D563" s="1057"/>
      <c r="E563" s="1057"/>
      <c r="F563" s="1057"/>
      <c r="G563" s="1057"/>
      <c r="H563" s="1058"/>
      <c r="I563" s="1167"/>
      <c r="J563" s="844">
        <v>363024.65</v>
      </c>
      <c r="K563" s="541">
        <v>295664.27</v>
      </c>
      <c r="L563" s="870">
        <v>211</v>
      </c>
      <c r="M563" s="1160" t="s">
        <v>869</v>
      </c>
      <c r="N563" s="877">
        <v>30</v>
      </c>
      <c r="O563" s="850">
        <v>1582.91</v>
      </c>
      <c r="P563" s="332">
        <f>ROUND(N563*O563*12,0)</f>
        <v>569848</v>
      </c>
      <c r="Q563" s="332">
        <v>626832</v>
      </c>
      <c r="R563" s="849">
        <v>626832</v>
      </c>
      <c r="S563" s="542">
        <v>626832</v>
      </c>
      <c r="T563" s="545">
        <v>626832</v>
      </c>
      <c r="U563" s="566">
        <v>528324.15</v>
      </c>
      <c r="V563" s="543">
        <v>528324.15</v>
      </c>
      <c r="W563" s="566">
        <v>334854</v>
      </c>
      <c r="X563" s="566">
        <v>334854</v>
      </c>
      <c r="Y563" s="566">
        <v>334854</v>
      </c>
      <c r="Z563" s="566">
        <v>334854</v>
      </c>
      <c r="AK563" s="436"/>
      <c r="AL563" s="842"/>
      <c r="AM563" s="842"/>
      <c r="AN563" s="842"/>
      <c r="AO563" s="842"/>
      <c r="AP563" s="842"/>
      <c r="AQ563" s="842"/>
      <c r="AR563" s="842"/>
    </row>
    <row r="564" spans="1:44" s="335" customFormat="1" ht="145.5" customHeight="1">
      <c r="A564" s="1001"/>
      <c r="B564" s="1056"/>
      <c r="C564" s="1057"/>
      <c r="D564" s="1057"/>
      <c r="E564" s="1057"/>
      <c r="F564" s="1057"/>
      <c r="G564" s="1057"/>
      <c r="H564" s="1058"/>
      <c r="I564" s="1167"/>
      <c r="J564" s="844">
        <v>111290.53</v>
      </c>
      <c r="K564" s="541">
        <v>91515.5746226</v>
      </c>
      <c r="L564" s="870">
        <v>213</v>
      </c>
      <c r="M564" s="1163"/>
      <c r="N564" s="544">
        <v>0.3104</v>
      </c>
      <c r="O564" s="850"/>
      <c r="P564" s="332">
        <f>ROUND(P563*N564,0)</f>
        <v>176881</v>
      </c>
      <c r="Q564" s="332">
        <v>194569</v>
      </c>
      <c r="R564" s="849">
        <v>194569</v>
      </c>
      <c r="S564" s="542">
        <v>194569</v>
      </c>
      <c r="T564" s="545">
        <v>194569</v>
      </c>
      <c r="U564" s="566">
        <v>163271.35</v>
      </c>
      <c r="V564" s="543">
        <v>163271.35</v>
      </c>
      <c r="W564" s="566">
        <v>103939</v>
      </c>
      <c r="X564" s="566">
        <v>103939</v>
      </c>
      <c r="Y564" s="566">
        <v>103939</v>
      </c>
      <c r="Z564" s="566">
        <v>103939</v>
      </c>
      <c r="AK564" s="436"/>
      <c r="AL564" s="842"/>
      <c r="AM564" s="842"/>
      <c r="AN564" s="842"/>
      <c r="AO564" s="842"/>
      <c r="AP564" s="842"/>
      <c r="AQ564" s="842"/>
      <c r="AR564" s="842"/>
    </row>
    <row r="565" spans="1:44" s="335" customFormat="1" ht="51" customHeight="1">
      <c r="A565" s="1001" t="s">
        <v>160</v>
      </c>
      <c r="B565" s="1056"/>
      <c r="C565" s="1057"/>
      <c r="D565" s="1057"/>
      <c r="E565" s="1057"/>
      <c r="F565" s="1057"/>
      <c r="G565" s="1057"/>
      <c r="H565" s="1058"/>
      <c r="I565" s="1167"/>
      <c r="J565" s="844">
        <v>40813</v>
      </c>
      <c r="K565" s="878">
        <v>29665.4918592</v>
      </c>
      <c r="L565" s="870">
        <v>211</v>
      </c>
      <c r="M565" s="1160" t="s">
        <v>738</v>
      </c>
      <c r="N565" s="877">
        <v>2.5</v>
      </c>
      <c r="O565" s="850">
        <v>1452</v>
      </c>
      <c r="P565" s="332">
        <f>ROUND(N565*O565*12,0)</f>
        <v>43560</v>
      </c>
      <c r="Q565" s="332">
        <v>69696</v>
      </c>
      <c r="R565" s="332">
        <v>69696</v>
      </c>
      <c r="S565" s="332">
        <v>69696</v>
      </c>
      <c r="T565" s="545">
        <v>69696</v>
      </c>
      <c r="U565" s="566">
        <v>44243</v>
      </c>
      <c r="V565" s="543">
        <v>44243</v>
      </c>
      <c r="W565" s="566">
        <v>37232</v>
      </c>
      <c r="X565" s="566">
        <v>37232</v>
      </c>
      <c r="Y565" s="566">
        <v>37232</v>
      </c>
      <c r="Z565" s="566">
        <v>37232</v>
      </c>
      <c r="AK565" s="436"/>
      <c r="AL565" s="842"/>
      <c r="AM565" s="842"/>
      <c r="AN565" s="842"/>
      <c r="AO565" s="842"/>
      <c r="AP565" s="842"/>
      <c r="AQ565" s="842"/>
      <c r="AR565" s="842"/>
    </row>
    <row r="566" spans="1:44" s="335" customFormat="1" ht="55.5" customHeight="1">
      <c r="A566" s="1001"/>
      <c r="B566" s="1056"/>
      <c r="C566" s="1057"/>
      <c r="D566" s="1057"/>
      <c r="E566" s="1057"/>
      <c r="F566" s="1057"/>
      <c r="G566" s="1057"/>
      <c r="H566" s="1058"/>
      <c r="I566" s="1167"/>
      <c r="J566" s="844">
        <v>12325</v>
      </c>
      <c r="K566" s="878">
        <v>8958.9785414784</v>
      </c>
      <c r="L566" s="870">
        <v>213</v>
      </c>
      <c r="M566" s="1160"/>
      <c r="N566" s="544">
        <v>0.302</v>
      </c>
      <c r="O566" s="850"/>
      <c r="P566" s="332">
        <f>ROUND(P565*N566,0)</f>
        <v>13155</v>
      </c>
      <c r="Q566" s="332">
        <v>21048</v>
      </c>
      <c r="R566" s="849">
        <v>21048</v>
      </c>
      <c r="S566" s="542">
        <v>21048</v>
      </c>
      <c r="T566" s="545">
        <v>21048</v>
      </c>
      <c r="U566" s="566">
        <v>13361</v>
      </c>
      <c r="V566" s="543">
        <v>13361</v>
      </c>
      <c r="W566" s="566">
        <v>11244</v>
      </c>
      <c r="X566" s="566">
        <v>11244</v>
      </c>
      <c r="Y566" s="566">
        <v>11244</v>
      </c>
      <c r="Z566" s="566">
        <v>11244</v>
      </c>
      <c r="AK566" s="436"/>
      <c r="AL566" s="842"/>
      <c r="AM566" s="842"/>
      <c r="AN566" s="842"/>
      <c r="AO566" s="842"/>
      <c r="AP566" s="842"/>
      <c r="AQ566" s="842"/>
      <c r="AR566" s="842"/>
    </row>
    <row r="567" spans="1:44" s="335" customFormat="1" ht="73.5" customHeight="1">
      <c r="A567" s="1001" t="s">
        <v>161</v>
      </c>
      <c r="B567" s="1056"/>
      <c r="C567" s="1057"/>
      <c r="D567" s="1057"/>
      <c r="E567" s="1057"/>
      <c r="F567" s="1057"/>
      <c r="G567" s="1057"/>
      <c r="H567" s="1058"/>
      <c r="I567" s="1167"/>
      <c r="J567" s="844">
        <v>60119.09</v>
      </c>
      <c r="K567" s="878">
        <v>83434.19585400002</v>
      </c>
      <c r="L567" s="870">
        <v>211</v>
      </c>
      <c r="M567" s="1160" t="s">
        <v>722</v>
      </c>
      <c r="N567" s="877">
        <v>7</v>
      </c>
      <c r="O567" s="850">
        <v>1452</v>
      </c>
      <c r="P567" s="332">
        <f>ROUND(N567*O567*12,0)</f>
        <v>121968</v>
      </c>
      <c r="Q567" s="542">
        <v>121968</v>
      </c>
      <c r="R567" s="542">
        <v>121968</v>
      </c>
      <c r="S567" s="542">
        <v>121968</v>
      </c>
      <c r="T567" s="541">
        <v>121968</v>
      </c>
      <c r="U567" s="543">
        <v>126601.93</v>
      </c>
      <c r="V567" s="543">
        <v>126601.93</v>
      </c>
      <c r="W567" s="566">
        <v>65155</v>
      </c>
      <c r="X567" s="566">
        <v>65155</v>
      </c>
      <c r="Y567" s="566">
        <v>65155</v>
      </c>
      <c r="Z567" s="566">
        <v>65155</v>
      </c>
      <c r="AK567" s="436"/>
      <c r="AL567" s="842"/>
      <c r="AM567" s="842"/>
      <c r="AN567" s="842"/>
      <c r="AO567" s="842"/>
      <c r="AP567" s="842"/>
      <c r="AQ567" s="842"/>
      <c r="AR567" s="842"/>
    </row>
    <row r="568" spans="1:44" s="335" customFormat="1" ht="73.5" customHeight="1">
      <c r="A568" s="1001"/>
      <c r="B568" s="1056"/>
      <c r="C568" s="1057"/>
      <c r="D568" s="1057"/>
      <c r="E568" s="1057"/>
      <c r="F568" s="1057"/>
      <c r="G568" s="1057"/>
      <c r="H568" s="1058"/>
      <c r="I568" s="1167"/>
      <c r="J568" s="844">
        <v>19166.48</v>
      </c>
      <c r="K568" s="878">
        <v>32706.03</v>
      </c>
      <c r="L568" s="870">
        <v>213</v>
      </c>
      <c r="M568" s="1160"/>
      <c r="N568" s="544">
        <v>0.333</v>
      </c>
      <c r="O568" s="850"/>
      <c r="P568" s="332">
        <f>ROUND(P567*N568,0)</f>
        <v>40615</v>
      </c>
      <c r="Q568" s="542">
        <v>40615</v>
      </c>
      <c r="R568" s="542">
        <v>40615</v>
      </c>
      <c r="S568" s="542">
        <v>40615</v>
      </c>
      <c r="T568" s="541">
        <v>40615</v>
      </c>
      <c r="U568" s="543">
        <v>40378.61</v>
      </c>
      <c r="V568" s="543">
        <v>40378.61</v>
      </c>
      <c r="W568" s="566">
        <v>21969</v>
      </c>
      <c r="X568" s="566">
        <v>21969</v>
      </c>
      <c r="Y568" s="566">
        <v>21969</v>
      </c>
      <c r="Z568" s="566">
        <v>21969</v>
      </c>
      <c r="AK568" s="436"/>
      <c r="AL568" s="842"/>
      <c r="AM568" s="842"/>
      <c r="AN568" s="842"/>
      <c r="AO568" s="842"/>
      <c r="AP568" s="842"/>
      <c r="AQ568" s="842"/>
      <c r="AR568" s="842"/>
    </row>
    <row r="569" spans="1:44" s="335" customFormat="1" ht="39.75" customHeight="1">
      <c r="A569" s="1001" t="s">
        <v>162</v>
      </c>
      <c r="B569" s="1056"/>
      <c r="C569" s="1057"/>
      <c r="D569" s="1057"/>
      <c r="E569" s="1057"/>
      <c r="F569" s="1057"/>
      <c r="G569" s="1057"/>
      <c r="H569" s="1058"/>
      <c r="I569" s="1167"/>
      <c r="J569" s="844">
        <v>67083.27</v>
      </c>
      <c r="K569" s="541">
        <v>51914.79247400001</v>
      </c>
      <c r="L569" s="870">
        <v>211</v>
      </c>
      <c r="M569" s="1160" t="s">
        <v>896</v>
      </c>
      <c r="N569" s="877">
        <v>7</v>
      </c>
      <c r="O569" s="850">
        <v>1452</v>
      </c>
      <c r="P569" s="332">
        <f>ROUND(N569*O569*12,0)</f>
        <v>121968</v>
      </c>
      <c r="Q569" s="542">
        <v>121968</v>
      </c>
      <c r="R569" s="542">
        <v>121968</v>
      </c>
      <c r="S569" s="542">
        <v>121968</v>
      </c>
      <c r="T569" s="541">
        <v>121968</v>
      </c>
      <c r="U569" s="543">
        <v>120516</v>
      </c>
      <c r="V569" s="543">
        <v>120516</v>
      </c>
      <c r="W569" s="566">
        <v>65155</v>
      </c>
      <c r="X569" s="566">
        <v>65155</v>
      </c>
      <c r="Y569" s="566">
        <v>65155</v>
      </c>
      <c r="Z569" s="566">
        <v>65155</v>
      </c>
      <c r="AK569" s="436"/>
      <c r="AL569" s="842"/>
      <c r="AM569" s="842"/>
      <c r="AN569" s="842"/>
      <c r="AO569" s="842"/>
      <c r="AP569" s="842"/>
      <c r="AQ569" s="842"/>
      <c r="AR569" s="842"/>
    </row>
    <row r="570" spans="1:44" s="335" customFormat="1" ht="60.75" customHeight="1">
      <c r="A570" s="1001"/>
      <c r="B570" s="1056"/>
      <c r="C570" s="1057"/>
      <c r="D570" s="1057"/>
      <c r="E570" s="1057"/>
      <c r="F570" s="1057"/>
      <c r="G570" s="1057"/>
      <c r="H570" s="1058"/>
      <c r="I570" s="1167"/>
      <c r="J570" s="844">
        <v>21418.96</v>
      </c>
      <c r="K570" s="541">
        <v>18447.055653360003</v>
      </c>
      <c r="L570" s="870">
        <v>213</v>
      </c>
      <c r="M570" s="1160"/>
      <c r="N570" s="544">
        <v>0.302</v>
      </c>
      <c r="O570" s="850"/>
      <c r="P570" s="332">
        <f>ROUND(P569*N570,0)</f>
        <v>36834</v>
      </c>
      <c r="Q570" s="542">
        <v>36834</v>
      </c>
      <c r="R570" s="542">
        <v>36834</v>
      </c>
      <c r="S570" s="542">
        <v>36834</v>
      </c>
      <c r="T570" s="541">
        <v>36834</v>
      </c>
      <c r="U570" s="543">
        <v>38719.03</v>
      </c>
      <c r="V570" s="543">
        <v>38719.03</v>
      </c>
      <c r="W570" s="566">
        <v>19676.7</v>
      </c>
      <c r="X570" s="566">
        <v>19676.7</v>
      </c>
      <c r="Y570" s="566">
        <v>19676.7</v>
      </c>
      <c r="Z570" s="566">
        <v>19676.7</v>
      </c>
      <c r="AK570" s="436"/>
      <c r="AL570" s="842"/>
      <c r="AM570" s="842"/>
      <c r="AN570" s="842"/>
      <c r="AO570" s="842"/>
      <c r="AP570" s="842"/>
      <c r="AQ570" s="842"/>
      <c r="AR570" s="842"/>
    </row>
    <row r="571" spans="1:44" s="335" customFormat="1" ht="43.5" customHeight="1">
      <c r="A571" s="1001" t="s">
        <v>739</v>
      </c>
      <c r="B571" s="1056"/>
      <c r="C571" s="1057"/>
      <c r="D571" s="1057"/>
      <c r="E571" s="1057"/>
      <c r="F571" s="1057"/>
      <c r="G571" s="1057"/>
      <c r="H571" s="1058"/>
      <c r="I571" s="1167"/>
      <c r="J571" s="844">
        <v>17382.8</v>
      </c>
      <c r="K571" s="541">
        <v>7416.37</v>
      </c>
      <c r="L571" s="870">
        <v>211</v>
      </c>
      <c r="M571" s="1161" t="s">
        <v>740</v>
      </c>
      <c r="N571" s="879">
        <v>1</v>
      </c>
      <c r="O571" s="857">
        <v>1452</v>
      </c>
      <c r="P571" s="332">
        <f>ROUND(N571*O571*12,0)</f>
        <v>17424</v>
      </c>
      <c r="Q571" s="332">
        <v>13068</v>
      </c>
      <c r="R571" s="542">
        <v>13068</v>
      </c>
      <c r="S571" s="542">
        <v>13068</v>
      </c>
      <c r="T571" s="545">
        <v>13068</v>
      </c>
      <c r="U571" s="566">
        <v>16916.2</v>
      </c>
      <c r="V571" s="543">
        <v>16916.2</v>
      </c>
      <c r="W571" s="566">
        <v>6981</v>
      </c>
      <c r="X571" s="566">
        <v>6981</v>
      </c>
      <c r="Y571" s="566">
        <v>6981</v>
      </c>
      <c r="Z571" s="566">
        <v>6981</v>
      </c>
      <c r="AK571" s="436"/>
      <c r="AL571" s="842"/>
      <c r="AM571" s="842"/>
      <c r="AN571" s="842"/>
      <c r="AO571" s="842"/>
      <c r="AP571" s="842"/>
      <c r="AQ571" s="842"/>
      <c r="AR571" s="842"/>
    </row>
    <row r="572" spans="1:44" s="335" customFormat="1" ht="58.5" customHeight="1">
      <c r="A572" s="1001"/>
      <c r="B572" s="1056"/>
      <c r="C572" s="1057"/>
      <c r="D572" s="1057"/>
      <c r="E572" s="1057"/>
      <c r="F572" s="1057"/>
      <c r="G572" s="1057"/>
      <c r="H572" s="1058"/>
      <c r="I572" s="1167"/>
      <c r="J572" s="844">
        <v>5249.66</v>
      </c>
      <c r="K572" s="541">
        <v>2239.75</v>
      </c>
      <c r="L572" s="870">
        <v>213</v>
      </c>
      <c r="M572" s="1161"/>
      <c r="N572" s="544">
        <v>0.302</v>
      </c>
      <c r="O572" s="857"/>
      <c r="P572" s="332">
        <f>ROUND(P571*N572,0)</f>
        <v>5262</v>
      </c>
      <c r="Q572" s="332">
        <v>3947</v>
      </c>
      <c r="R572" s="542">
        <v>3947</v>
      </c>
      <c r="S572" s="542">
        <v>3947</v>
      </c>
      <c r="T572" s="545">
        <v>3947</v>
      </c>
      <c r="U572" s="566">
        <v>5108.69</v>
      </c>
      <c r="V572" s="543">
        <v>5108.69</v>
      </c>
      <c r="W572" s="566">
        <v>2108</v>
      </c>
      <c r="X572" s="566">
        <v>2108</v>
      </c>
      <c r="Y572" s="566">
        <v>2108</v>
      </c>
      <c r="Z572" s="566">
        <v>2108</v>
      </c>
      <c r="AK572" s="436"/>
      <c r="AL572" s="842"/>
      <c r="AM572" s="842"/>
      <c r="AN572" s="842"/>
      <c r="AO572" s="842"/>
      <c r="AP572" s="842"/>
      <c r="AQ572" s="842"/>
      <c r="AR572" s="842"/>
    </row>
    <row r="573" spans="1:44" s="335" customFormat="1" ht="39" customHeight="1">
      <c r="A573" s="1001" t="s">
        <v>163</v>
      </c>
      <c r="B573" s="1056"/>
      <c r="C573" s="1057"/>
      <c r="D573" s="1057"/>
      <c r="E573" s="1057"/>
      <c r="F573" s="1057"/>
      <c r="G573" s="1057"/>
      <c r="H573" s="1058"/>
      <c r="I573" s="1167"/>
      <c r="J573" s="844">
        <v>12785.14</v>
      </c>
      <c r="K573" s="878">
        <v>14832.845875820001</v>
      </c>
      <c r="L573" s="870">
        <v>211</v>
      </c>
      <c r="M573" s="1160" t="s">
        <v>730</v>
      </c>
      <c r="N573" s="877">
        <v>2</v>
      </c>
      <c r="O573" s="850">
        <v>1452</v>
      </c>
      <c r="P573" s="332">
        <f>ROUND(N573*O573*12,0)</f>
        <v>34848</v>
      </c>
      <c r="Q573" s="332">
        <v>17424</v>
      </c>
      <c r="R573" s="849">
        <v>17424</v>
      </c>
      <c r="S573" s="542">
        <v>17424</v>
      </c>
      <c r="T573" s="545">
        <v>17424</v>
      </c>
      <c r="U573" s="566">
        <v>30449.06</v>
      </c>
      <c r="V573" s="543">
        <v>30449.06</v>
      </c>
      <c r="W573" s="566">
        <v>9308</v>
      </c>
      <c r="X573" s="566">
        <v>9308</v>
      </c>
      <c r="Y573" s="566">
        <v>9308</v>
      </c>
      <c r="Z573" s="566">
        <v>9308</v>
      </c>
      <c r="AK573" s="436"/>
      <c r="AL573" s="842"/>
      <c r="AM573" s="842"/>
      <c r="AN573" s="842"/>
      <c r="AO573" s="842"/>
      <c r="AP573" s="842"/>
      <c r="AQ573" s="842"/>
      <c r="AR573" s="842"/>
    </row>
    <row r="574" spans="1:44" s="335" customFormat="1" ht="62.25" customHeight="1">
      <c r="A574" s="1001"/>
      <c r="B574" s="1056"/>
      <c r="C574" s="1057"/>
      <c r="D574" s="1057"/>
      <c r="E574" s="1057"/>
      <c r="F574" s="1057"/>
      <c r="G574" s="1057"/>
      <c r="H574" s="1058"/>
      <c r="I574" s="1167"/>
      <c r="J574" s="844">
        <v>3861.13</v>
      </c>
      <c r="K574" s="878">
        <v>4479.40786</v>
      </c>
      <c r="L574" s="870">
        <v>213</v>
      </c>
      <c r="M574" s="1160"/>
      <c r="N574" s="544">
        <v>0.392</v>
      </c>
      <c r="O574" s="850"/>
      <c r="P574" s="332">
        <f>ROUND(P573*N574,0)</f>
        <v>13660</v>
      </c>
      <c r="Q574" s="332">
        <v>6830</v>
      </c>
      <c r="R574" s="849">
        <v>6830</v>
      </c>
      <c r="S574" s="542">
        <v>6830</v>
      </c>
      <c r="T574" s="545">
        <v>6830</v>
      </c>
      <c r="U574" s="566">
        <v>11935.67</v>
      </c>
      <c r="V574" s="543">
        <v>11935.67</v>
      </c>
      <c r="W574" s="566">
        <v>3649</v>
      </c>
      <c r="X574" s="566">
        <v>3649</v>
      </c>
      <c r="Y574" s="566">
        <v>3649</v>
      </c>
      <c r="Z574" s="566">
        <v>3649</v>
      </c>
      <c r="AK574" s="436"/>
      <c r="AL574" s="842"/>
      <c r="AM574" s="842"/>
      <c r="AN574" s="842"/>
      <c r="AO574" s="842"/>
      <c r="AP574" s="842"/>
      <c r="AQ574" s="842"/>
      <c r="AR574" s="842"/>
    </row>
    <row r="575" spans="1:44" s="335" customFormat="1" ht="40.5" customHeight="1">
      <c r="A575" s="1001" t="s">
        <v>459</v>
      </c>
      <c r="B575" s="1056"/>
      <c r="C575" s="1057"/>
      <c r="D575" s="1057"/>
      <c r="E575" s="1057"/>
      <c r="F575" s="1057"/>
      <c r="G575" s="1057"/>
      <c r="H575" s="1058"/>
      <c r="I575" s="1167"/>
      <c r="J575" s="844">
        <v>12785.14</v>
      </c>
      <c r="K575" s="878">
        <v>14832.845875820001</v>
      </c>
      <c r="L575" s="870">
        <v>211</v>
      </c>
      <c r="M575" s="1160" t="s">
        <v>726</v>
      </c>
      <c r="N575" s="877">
        <v>4</v>
      </c>
      <c r="O575" s="850">
        <v>1452</v>
      </c>
      <c r="P575" s="332">
        <f>ROUND(N575*O575*12,0)</f>
        <v>69696</v>
      </c>
      <c r="Q575" s="332">
        <v>17424</v>
      </c>
      <c r="R575" s="849">
        <v>17424</v>
      </c>
      <c r="S575" s="542">
        <v>17424</v>
      </c>
      <c r="T575" s="545">
        <v>17424</v>
      </c>
      <c r="U575" s="566">
        <v>71416</v>
      </c>
      <c r="V575" s="543">
        <v>71416</v>
      </c>
      <c r="W575" s="566">
        <v>37232</v>
      </c>
      <c r="X575" s="566">
        <v>37232</v>
      </c>
      <c r="Y575" s="566">
        <v>37232</v>
      </c>
      <c r="Z575" s="566">
        <v>37232</v>
      </c>
      <c r="AK575" s="436"/>
      <c r="AL575" s="842"/>
      <c r="AM575" s="842"/>
      <c r="AN575" s="842"/>
      <c r="AO575" s="842"/>
      <c r="AP575" s="842"/>
      <c r="AQ575" s="842"/>
      <c r="AR575" s="842"/>
    </row>
    <row r="576" spans="1:44" s="335" customFormat="1" ht="61.5" customHeight="1">
      <c r="A576" s="1001"/>
      <c r="B576" s="1056"/>
      <c r="C576" s="1057"/>
      <c r="D576" s="1057"/>
      <c r="E576" s="1057"/>
      <c r="F576" s="1057"/>
      <c r="G576" s="1057"/>
      <c r="H576" s="1058"/>
      <c r="I576" s="1167"/>
      <c r="J576" s="844">
        <v>3861.13</v>
      </c>
      <c r="K576" s="878">
        <v>4479.40786</v>
      </c>
      <c r="L576" s="870">
        <v>213</v>
      </c>
      <c r="M576" s="1160"/>
      <c r="N576" s="544">
        <v>0.392</v>
      </c>
      <c r="O576" s="850"/>
      <c r="P576" s="332">
        <f>ROUND(P575*N576,0)</f>
        <v>27321</v>
      </c>
      <c r="Q576" s="332">
        <v>6830</v>
      </c>
      <c r="R576" s="849">
        <v>6830</v>
      </c>
      <c r="S576" s="542">
        <v>6830</v>
      </c>
      <c r="T576" s="545">
        <v>6830</v>
      </c>
      <c r="U576" s="566">
        <v>22632</v>
      </c>
      <c r="V576" s="543">
        <v>22632</v>
      </c>
      <c r="W576" s="566">
        <v>11803</v>
      </c>
      <c r="X576" s="566">
        <v>11803</v>
      </c>
      <c r="Y576" s="566">
        <v>11803</v>
      </c>
      <c r="Z576" s="566">
        <v>11803</v>
      </c>
      <c r="AK576" s="436"/>
      <c r="AL576" s="842"/>
      <c r="AM576" s="842"/>
      <c r="AN576" s="842"/>
      <c r="AO576" s="842"/>
      <c r="AP576" s="842"/>
      <c r="AQ576" s="842"/>
      <c r="AR576" s="842"/>
    </row>
    <row r="577" spans="1:44" s="335" customFormat="1" ht="68.25" customHeight="1">
      <c r="A577" s="1001" t="s">
        <v>164</v>
      </c>
      <c r="B577" s="1056"/>
      <c r="C577" s="1057"/>
      <c r="D577" s="1057"/>
      <c r="E577" s="1057"/>
      <c r="F577" s="1057"/>
      <c r="G577" s="1057"/>
      <c r="H577" s="1058"/>
      <c r="I577" s="1167"/>
      <c r="J577" s="844">
        <v>91365.6</v>
      </c>
      <c r="K577" s="541">
        <v>89109.323946</v>
      </c>
      <c r="L577" s="870">
        <v>211</v>
      </c>
      <c r="M577" s="1151" t="s">
        <v>735</v>
      </c>
      <c r="N577" s="880">
        <v>15</v>
      </c>
      <c r="O577" s="881">
        <v>1644</v>
      </c>
      <c r="P577" s="332">
        <f>ROUND(N577*O577*12,0)</f>
        <v>295920</v>
      </c>
      <c r="Q577" s="882">
        <v>98640</v>
      </c>
      <c r="R577" s="882">
        <v>98640</v>
      </c>
      <c r="S577" s="882">
        <v>98640</v>
      </c>
      <c r="T577" s="546">
        <v>98640</v>
      </c>
      <c r="U577" s="333">
        <v>199300.25</v>
      </c>
      <c r="V577" s="543">
        <v>199300.25</v>
      </c>
      <c r="W577" s="566">
        <v>52693</v>
      </c>
      <c r="X577" s="566">
        <v>52693</v>
      </c>
      <c r="Y577" s="566">
        <v>52693</v>
      </c>
      <c r="Z577" s="566">
        <v>52693</v>
      </c>
      <c r="AK577" s="436"/>
      <c r="AL577" s="842"/>
      <c r="AM577" s="842"/>
      <c r="AN577" s="842"/>
      <c r="AO577" s="842"/>
      <c r="AP577" s="842"/>
      <c r="AQ577" s="842"/>
      <c r="AR577" s="842"/>
    </row>
    <row r="578" spans="1:44" s="335" customFormat="1" ht="84.75" customHeight="1">
      <c r="A578" s="1001"/>
      <c r="B578" s="1056"/>
      <c r="C578" s="1057"/>
      <c r="D578" s="1057"/>
      <c r="E578" s="1057"/>
      <c r="F578" s="1057"/>
      <c r="G578" s="1057"/>
      <c r="H578" s="1058"/>
      <c r="I578" s="1167"/>
      <c r="J578" s="844">
        <v>27201.5</v>
      </c>
      <c r="K578" s="541">
        <v>26910.974036000003</v>
      </c>
      <c r="L578" s="870">
        <v>213</v>
      </c>
      <c r="M578" s="993"/>
      <c r="N578" s="544">
        <v>0.302</v>
      </c>
      <c r="O578" s="883"/>
      <c r="P578" s="332">
        <f>ROUND(P577*N578,0)</f>
        <v>89368</v>
      </c>
      <c r="Q578" s="542">
        <v>29789</v>
      </c>
      <c r="R578" s="542">
        <v>29789</v>
      </c>
      <c r="S578" s="542">
        <v>29789</v>
      </c>
      <c r="T578" s="541">
        <v>29789</v>
      </c>
      <c r="U578" s="543">
        <v>60188.67</v>
      </c>
      <c r="V578" s="543">
        <v>60188.67</v>
      </c>
      <c r="W578" s="566">
        <v>15913</v>
      </c>
      <c r="X578" s="566">
        <v>15913</v>
      </c>
      <c r="Y578" s="566">
        <v>15913</v>
      </c>
      <c r="Z578" s="566">
        <v>15913</v>
      </c>
      <c r="AK578" s="436"/>
      <c r="AL578" s="842"/>
      <c r="AM578" s="842"/>
      <c r="AN578" s="842"/>
      <c r="AO578" s="842"/>
      <c r="AP578" s="842"/>
      <c r="AQ578" s="842"/>
      <c r="AR578" s="842"/>
    </row>
    <row r="579" spans="1:44" s="335" customFormat="1" ht="133.5" customHeight="1">
      <c r="A579" s="1001" t="s">
        <v>165</v>
      </c>
      <c r="B579" s="1056"/>
      <c r="C579" s="1057"/>
      <c r="D579" s="1057"/>
      <c r="E579" s="1057"/>
      <c r="F579" s="1057"/>
      <c r="G579" s="1057"/>
      <c r="H579" s="1058"/>
      <c r="I579" s="1167"/>
      <c r="J579" s="541">
        <v>333851.11</v>
      </c>
      <c r="K579" s="541">
        <v>248074.26841506004</v>
      </c>
      <c r="L579" s="870">
        <v>211</v>
      </c>
      <c r="M579" s="971" t="s">
        <v>897</v>
      </c>
      <c r="N579" s="848">
        <v>23</v>
      </c>
      <c r="O579" s="850">
        <v>1572</v>
      </c>
      <c r="P579" s="332">
        <f>ROUND(N579*O579*12,0)</f>
        <v>433872</v>
      </c>
      <c r="Q579" s="849">
        <v>415008</v>
      </c>
      <c r="R579" s="849">
        <v>415008</v>
      </c>
      <c r="S579" s="542">
        <v>415008</v>
      </c>
      <c r="T579" s="850">
        <v>415008</v>
      </c>
      <c r="U579" s="449">
        <v>417605.48</v>
      </c>
      <c r="V579" s="543">
        <v>417605.48</v>
      </c>
      <c r="W579" s="566">
        <v>221697</v>
      </c>
      <c r="X579" s="566">
        <v>221697</v>
      </c>
      <c r="Y579" s="566">
        <v>221697</v>
      </c>
      <c r="Z579" s="566">
        <v>221697</v>
      </c>
      <c r="AK579" s="436"/>
      <c r="AL579" s="842"/>
      <c r="AM579" s="842"/>
      <c r="AN579" s="842"/>
      <c r="AO579" s="842"/>
      <c r="AP579" s="842"/>
      <c r="AQ579" s="842"/>
      <c r="AR579" s="842"/>
    </row>
    <row r="580" spans="1:44" s="335" customFormat="1" ht="133.5" customHeight="1">
      <c r="A580" s="1001"/>
      <c r="B580" s="1056"/>
      <c r="C580" s="1057"/>
      <c r="D580" s="1057"/>
      <c r="E580" s="1057"/>
      <c r="F580" s="1057"/>
      <c r="G580" s="1057"/>
      <c r="H580" s="1058"/>
      <c r="I580" s="1167"/>
      <c r="J580" s="541">
        <v>107683.36</v>
      </c>
      <c r="K580" s="541">
        <v>74918.43264124001</v>
      </c>
      <c r="L580" s="870">
        <v>213</v>
      </c>
      <c r="M580" s="971"/>
      <c r="N580" s="544">
        <v>0.302</v>
      </c>
      <c r="O580" s="884"/>
      <c r="P580" s="332">
        <f>ROUND(P579*N580,0)</f>
        <v>131029</v>
      </c>
      <c r="Q580" s="849">
        <v>125332</v>
      </c>
      <c r="R580" s="849">
        <v>125332</v>
      </c>
      <c r="S580" s="849">
        <v>125332</v>
      </c>
      <c r="T580" s="850">
        <v>125332</v>
      </c>
      <c r="U580" s="449">
        <v>128406.52</v>
      </c>
      <c r="V580" s="543">
        <v>128406.52</v>
      </c>
      <c r="W580" s="566">
        <v>66952</v>
      </c>
      <c r="X580" s="566">
        <v>66952</v>
      </c>
      <c r="Y580" s="566">
        <v>66952</v>
      </c>
      <c r="Z580" s="566">
        <v>66952</v>
      </c>
      <c r="AK580" s="436"/>
      <c r="AL580" s="842"/>
      <c r="AM580" s="842"/>
      <c r="AN580" s="842"/>
      <c r="AO580" s="842"/>
      <c r="AP580" s="842"/>
      <c r="AQ580" s="842"/>
      <c r="AR580" s="842"/>
    </row>
    <row r="581" spans="1:44" s="335" customFormat="1" ht="108" customHeight="1">
      <c r="A581" s="1001" t="s">
        <v>166</v>
      </c>
      <c r="B581" s="1056"/>
      <c r="C581" s="1057"/>
      <c r="D581" s="1057"/>
      <c r="E581" s="1057"/>
      <c r="F581" s="1057"/>
      <c r="G581" s="1057"/>
      <c r="H581" s="1058"/>
      <c r="I581" s="1167"/>
      <c r="J581" s="844">
        <v>203618.27</v>
      </c>
      <c r="K581" s="878">
        <v>171758.48767200002</v>
      </c>
      <c r="L581" s="870">
        <v>211</v>
      </c>
      <c r="M581" s="971" t="s">
        <v>898</v>
      </c>
      <c r="N581" s="877">
        <v>16</v>
      </c>
      <c r="O581" s="850">
        <v>1572</v>
      </c>
      <c r="P581" s="332">
        <f>ROUND(N581*O581*12,0)</f>
        <v>301824</v>
      </c>
      <c r="Q581" s="542">
        <v>301824</v>
      </c>
      <c r="R581" s="542">
        <v>301824</v>
      </c>
      <c r="S581" s="542">
        <v>301824</v>
      </c>
      <c r="T581" s="541">
        <v>301824</v>
      </c>
      <c r="U581" s="543">
        <v>268220</v>
      </c>
      <c r="V581" s="543">
        <v>268220</v>
      </c>
      <c r="W581" s="566">
        <v>161234</v>
      </c>
      <c r="X581" s="566">
        <v>161234</v>
      </c>
      <c r="Y581" s="566">
        <v>161234</v>
      </c>
      <c r="Z581" s="566">
        <v>161234</v>
      </c>
      <c r="AK581" s="436"/>
      <c r="AL581" s="842"/>
      <c r="AM581" s="842"/>
      <c r="AN581" s="842"/>
      <c r="AO581" s="842"/>
      <c r="AP581" s="842"/>
      <c r="AQ581" s="842"/>
      <c r="AR581" s="842"/>
    </row>
    <row r="582" spans="1:44" s="335" customFormat="1" ht="104.25" customHeight="1">
      <c r="A582" s="1001"/>
      <c r="B582" s="1056"/>
      <c r="C582" s="1057"/>
      <c r="D582" s="1057"/>
      <c r="E582" s="1057"/>
      <c r="F582" s="1057"/>
      <c r="G582" s="1057"/>
      <c r="H582" s="1058"/>
      <c r="I582" s="1167"/>
      <c r="J582" s="844">
        <v>62799.67</v>
      </c>
      <c r="K582" s="878">
        <v>51871.179578</v>
      </c>
      <c r="L582" s="870">
        <v>213</v>
      </c>
      <c r="M582" s="971"/>
      <c r="N582" s="544">
        <v>0.302</v>
      </c>
      <c r="O582" s="850"/>
      <c r="P582" s="332">
        <f>ROUND(P581*N582,0)</f>
        <v>91151</v>
      </c>
      <c r="Q582" s="542">
        <v>91151</v>
      </c>
      <c r="R582" s="542">
        <v>91151</v>
      </c>
      <c r="S582" s="542">
        <v>91151</v>
      </c>
      <c r="T582" s="541">
        <v>91151</v>
      </c>
      <c r="U582" s="543">
        <v>81003</v>
      </c>
      <c r="V582" s="543">
        <v>81003</v>
      </c>
      <c r="W582" s="566">
        <v>48693</v>
      </c>
      <c r="X582" s="566">
        <v>48693</v>
      </c>
      <c r="Y582" s="566">
        <v>48693</v>
      </c>
      <c r="Z582" s="566">
        <v>48693</v>
      </c>
      <c r="AK582" s="436"/>
      <c r="AL582" s="842"/>
      <c r="AM582" s="842"/>
      <c r="AN582" s="842"/>
      <c r="AO582" s="842"/>
      <c r="AP582" s="842"/>
      <c r="AQ582" s="842"/>
      <c r="AR582" s="842"/>
    </row>
    <row r="583" spans="1:44" s="335" customFormat="1" ht="89.25" customHeight="1">
      <c r="A583" s="1001" t="s">
        <v>167</v>
      </c>
      <c r="B583" s="1056"/>
      <c r="C583" s="1057"/>
      <c r="D583" s="1057"/>
      <c r="E583" s="1057"/>
      <c r="F583" s="1057"/>
      <c r="G583" s="1057"/>
      <c r="H583" s="1058"/>
      <c r="I583" s="1167"/>
      <c r="J583" s="844">
        <v>31937.79</v>
      </c>
      <c r="K583" s="541">
        <v>32339.870986</v>
      </c>
      <c r="L583" s="870">
        <v>211</v>
      </c>
      <c r="M583" s="1002" t="s">
        <v>745</v>
      </c>
      <c r="N583" s="877">
        <v>2</v>
      </c>
      <c r="O583" s="850">
        <v>1532</v>
      </c>
      <c r="P583" s="332">
        <f>ROUND(N583*O583*12,0)</f>
        <v>36768</v>
      </c>
      <c r="Q583" s="542">
        <v>55152</v>
      </c>
      <c r="R583" s="849">
        <v>55152</v>
      </c>
      <c r="S583" s="542">
        <v>55152</v>
      </c>
      <c r="T583" s="541">
        <v>55152</v>
      </c>
      <c r="U583" s="543">
        <v>31200</v>
      </c>
      <c r="V583" s="543">
        <v>31200</v>
      </c>
      <c r="W583" s="566">
        <v>29462</v>
      </c>
      <c r="X583" s="566">
        <v>29462</v>
      </c>
      <c r="Y583" s="566">
        <v>29462</v>
      </c>
      <c r="Z583" s="566">
        <v>29462</v>
      </c>
      <c r="AK583" s="436"/>
      <c r="AL583" s="842"/>
      <c r="AM583" s="842"/>
      <c r="AN583" s="842"/>
      <c r="AO583" s="842"/>
      <c r="AP583" s="842"/>
      <c r="AQ583" s="842"/>
      <c r="AR583" s="842"/>
    </row>
    <row r="584" spans="1:44" s="335" customFormat="1" ht="63" customHeight="1">
      <c r="A584" s="1001"/>
      <c r="B584" s="1056"/>
      <c r="C584" s="1057"/>
      <c r="D584" s="1057"/>
      <c r="E584" s="1057"/>
      <c r="F584" s="1057"/>
      <c r="G584" s="1057"/>
      <c r="H584" s="1058"/>
      <c r="I584" s="1167"/>
      <c r="J584" s="844">
        <v>9645.21</v>
      </c>
      <c r="K584" s="541">
        <v>9766.54</v>
      </c>
      <c r="L584" s="870">
        <v>213</v>
      </c>
      <c r="M584" s="1002"/>
      <c r="N584" s="544">
        <v>0.302</v>
      </c>
      <c r="O584" s="850"/>
      <c r="P584" s="332">
        <f>ROUND(P583*N584,0)</f>
        <v>11104</v>
      </c>
      <c r="Q584" s="542">
        <v>16656</v>
      </c>
      <c r="R584" s="849">
        <v>16656</v>
      </c>
      <c r="S584" s="542">
        <v>16656</v>
      </c>
      <c r="T584" s="541">
        <v>16656</v>
      </c>
      <c r="U584" s="543">
        <v>9422.41</v>
      </c>
      <c r="V584" s="543">
        <v>9422.41</v>
      </c>
      <c r="W584" s="566">
        <v>8898</v>
      </c>
      <c r="X584" s="566">
        <v>8898</v>
      </c>
      <c r="Y584" s="566">
        <v>8898</v>
      </c>
      <c r="Z584" s="566">
        <v>8898</v>
      </c>
      <c r="AK584" s="436"/>
      <c r="AL584" s="842"/>
      <c r="AM584" s="842"/>
      <c r="AN584" s="842"/>
      <c r="AO584" s="842"/>
      <c r="AP584" s="842"/>
      <c r="AQ584" s="842"/>
      <c r="AR584" s="842"/>
    </row>
    <row r="585" spans="1:44" s="335" customFormat="1" ht="45.75" customHeight="1">
      <c r="A585" s="1001" t="s">
        <v>168</v>
      </c>
      <c r="B585" s="1056"/>
      <c r="C585" s="1057"/>
      <c r="D585" s="1057"/>
      <c r="E585" s="1057"/>
      <c r="F585" s="1057"/>
      <c r="G585" s="1057"/>
      <c r="H585" s="1058"/>
      <c r="I585" s="1167"/>
      <c r="J585" s="844">
        <v>32135.3</v>
      </c>
      <c r="K585" s="541">
        <v>18173.00311812</v>
      </c>
      <c r="L585" s="870">
        <v>211</v>
      </c>
      <c r="M585" s="971" t="s">
        <v>741</v>
      </c>
      <c r="N585" s="877">
        <v>2</v>
      </c>
      <c r="O585" s="850">
        <v>1360.5</v>
      </c>
      <c r="P585" s="332">
        <f>ROUND(N585*O585*12,0)</f>
        <v>32652</v>
      </c>
      <c r="Q585" s="849">
        <v>32652</v>
      </c>
      <c r="R585" s="849">
        <v>32652</v>
      </c>
      <c r="S585" s="542">
        <v>32652</v>
      </c>
      <c r="T585" s="850">
        <v>32652</v>
      </c>
      <c r="U585" s="449">
        <v>32652</v>
      </c>
      <c r="V585" s="543">
        <v>32652</v>
      </c>
      <c r="W585" s="566">
        <v>17443</v>
      </c>
      <c r="X585" s="566">
        <v>17443</v>
      </c>
      <c r="Y585" s="566">
        <v>17443</v>
      </c>
      <c r="Z585" s="566">
        <v>17443</v>
      </c>
      <c r="AK585" s="436"/>
      <c r="AL585" s="842"/>
      <c r="AM585" s="842"/>
      <c r="AN585" s="842"/>
      <c r="AO585" s="842"/>
      <c r="AP585" s="842"/>
      <c r="AQ585" s="842"/>
      <c r="AR585" s="842"/>
    </row>
    <row r="586" spans="1:44" s="335" customFormat="1" ht="66" customHeight="1">
      <c r="A586" s="1001"/>
      <c r="B586" s="1056"/>
      <c r="C586" s="1057"/>
      <c r="D586" s="1057"/>
      <c r="E586" s="1057"/>
      <c r="F586" s="1057"/>
      <c r="G586" s="1057"/>
      <c r="H586" s="1058"/>
      <c r="I586" s="1167"/>
      <c r="J586" s="844">
        <v>10491.19</v>
      </c>
      <c r="K586" s="541">
        <v>5933.19831806</v>
      </c>
      <c r="L586" s="870">
        <v>213</v>
      </c>
      <c r="M586" s="993"/>
      <c r="N586" s="544">
        <v>0.334</v>
      </c>
      <c r="O586" s="850"/>
      <c r="P586" s="332">
        <f>ROUND(P585*N586,0)</f>
        <v>10906</v>
      </c>
      <c r="Q586" s="849">
        <v>10906</v>
      </c>
      <c r="R586" s="849">
        <v>10906</v>
      </c>
      <c r="S586" s="542">
        <v>10906</v>
      </c>
      <c r="T586" s="850">
        <v>10906</v>
      </c>
      <c r="U586" s="449">
        <v>10906.36</v>
      </c>
      <c r="V586" s="543">
        <v>10906.36</v>
      </c>
      <c r="W586" s="566">
        <v>5826</v>
      </c>
      <c r="X586" s="566">
        <v>5826</v>
      </c>
      <c r="Y586" s="566">
        <v>5826</v>
      </c>
      <c r="Z586" s="566">
        <v>5826</v>
      </c>
      <c r="AK586" s="436"/>
      <c r="AL586" s="842"/>
      <c r="AM586" s="842"/>
      <c r="AN586" s="842"/>
      <c r="AO586" s="842"/>
      <c r="AP586" s="842"/>
      <c r="AQ586" s="842"/>
      <c r="AR586" s="842"/>
    </row>
    <row r="587" spans="1:44" s="335" customFormat="1" ht="39" customHeight="1">
      <c r="A587" s="1001" t="s">
        <v>169</v>
      </c>
      <c r="B587" s="1056"/>
      <c r="C587" s="1057"/>
      <c r="D587" s="1057"/>
      <c r="E587" s="1057"/>
      <c r="F587" s="1057"/>
      <c r="G587" s="1057"/>
      <c r="H587" s="1058"/>
      <c r="I587" s="1167"/>
      <c r="J587" s="844">
        <v>36271.53</v>
      </c>
      <c r="K587" s="541">
        <v>29777.613346000002</v>
      </c>
      <c r="L587" s="870">
        <v>211</v>
      </c>
      <c r="M587" s="971" t="s">
        <v>733</v>
      </c>
      <c r="N587" s="848">
        <v>2</v>
      </c>
      <c r="O587" s="850">
        <v>1572</v>
      </c>
      <c r="P587" s="332">
        <f>ROUND(N587*O587*12,0)</f>
        <v>37728</v>
      </c>
      <c r="Q587" s="332">
        <v>37728</v>
      </c>
      <c r="R587" s="332">
        <v>37728</v>
      </c>
      <c r="S587" s="332">
        <v>37728</v>
      </c>
      <c r="T587" s="545">
        <v>37728</v>
      </c>
      <c r="U587" s="566">
        <v>37728</v>
      </c>
      <c r="V587" s="543">
        <v>37728</v>
      </c>
      <c r="W587" s="566">
        <v>20154</v>
      </c>
      <c r="X587" s="566">
        <v>20154</v>
      </c>
      <c r="Y587" s="566">
        <v>20154</v>
      </c>
      <c r="Z587" s="566">
        <v>20154</v>
      </c>
      <c r="AK587" s="436"/>
      <c r="AL587" s="842"/>
      <c r="AM587" s="842"/>
      <c r="AN587" s="842"/>
      <c r="AO587" s="842"/>
      <c r="AP587" s="842"/>
      <c r="AQ587" s="842"/>
      <c r="AR587" s="842"/>
    </row>
    <row r="588" spans="1:44" s="335" customFormat="1" ht="69" customHeight="1">
      <c r="A588" s="1001"/>
      <c r="B588" s="1056"/>
      <c r="C588" s="1057"/>
      <c r="D588" s="1057"/>
      <c r="E588" s="1057"/>
      <c r="F588" s="1057"/>
      <c r="G588" s="1057"/>
      <c r="H588" s="1058"/>
      <c r="I588" s="1167"/>
      <c r="J588" s="844">
        <v>10954.04</v>
      </c>
      <c r="K588" s="541">
        <v>8992.433994</v>
      </c>
      <c r="L588" s="870">
        <v>213</v>
      </c>
      <c r="M588" s="971"/>
      <c r="N588" s="544">
        <v>0.302</v>
      </c>
      <c r="O588" s="850"/>
      <c r="P588" s="332">
        <f>ROUND(P587*N588,0)</f>
        <v>11394</v>
      </c>
      <c r="Q588" s="332">
        <v>11394</v>
      </c>
      <c r="R588" s="332">
        <v>11394</v>
      </c>
      <c r="S588" s="332">
        <v>11394</v>
      </c>
      <c r="T588" s="545">
        <v>11394</v>
      </c>
      <c r="U588" s="566">
        <v>11394</v>
      </c>
      <c r="V588" s="543">
        <v>11394</v>
      </c>
      <c r="W588" s="566">
        <v>6087</v>
      </c>
      <c r="X588" s="566">
        <v>6087</v>
      </c>
      <c r="Y588" s="566">
        <v>6087</v>
      </c>
      <c r="Z588" s="566">
        <v>6087</v>
      </c>
      <c r="AK588" s="436"/>
      <c r="AL588" s="842"/>
      <c r="AM588" s="842"/>
      <c r="AN588" s="842"/>
      <c r="AO588" s="842"/>
      <c r="AP588" s="842"/>
      <c r="AQ588" s="842"/>
      <c r="AR588" s="842"/>
    </row>
    <row r="589" spans="1:44" s="335" customFormat="1" ht="44.25" customHeight="1">
      <c r="A589" s="1156" t="s">
        <v>170</v>
      </c>
      <c r="B589" s="1056"/>
      <c r="C589" s="1057"/>
      <c r="D589" s="1057"/>
      <c r="E589" s="1057"/>
      <c r="F589" s="1057"/>
      <c r="G589" s="1057"/>
      <c r="H589" s="1058"/>
      <c r="I589" s="1167"/>
      <c r="J589" s="844">
        <v>24031</v>
      </c>
      <c r="K589" s="541">
        <v>19135.376184480003</v>
      </c>
      <c r="L589" s="870">
        <v>211</v>
      </c>
      <c r="M589" s="1159" t="s">
        <v>899</v>
      </c>
      <c r="N589" s="885">
        <v>1</v>
      </c>
      <c r="O589" s="886">
        <v>1250</v>
      </c>
      <c r="P589" s="332">
        <f>ROUND(N589*O589*12,0)</f>
        <v>15000</v>
      </c>
      <c r="Q589" s="332">
        <v>45000</v>
      </c>
      <c r="R589" s="332">
        <v>45000</v>
      </c>
      <c r="S589" s="332">
        <v>45000</v>
      </c>
      <c r="T589" s="545">
        <v>45000</v>
      </c>
      <c r="U589" s="566">
        <v>17424</v>
      </c>
      <c r="V589" s="543">
        <v>17424</v>
      </c>
      <c r="W589" s="566">
        <v>24039</v>
      </c>
      <c r="X589" s="566">
        <v>24039</v>
      </c>
      <c r="Y589" s="566">
        <v>24039</v>
      </c>
      <c r="Z589" s="566">
        <v>24039</v>
      </c>
      <c r="AK589" s="436"/>
      <c r="AL589" s="842"/>
      <c r="AM589" s="842"/>
      <c r="AN589" s="842"/>
      <c r="AO589" s="842"/>
      <c r="AP589" s="842"/>
      <c r="AQ589" s="842"/>
      <c r="AR589" s="842"/>
    </row>
    <row r="590" spans="1:44" s="335" customFormat="1" ht="63" customHeight="1">
      <c r="A590" s="1156"/>
      <c r="B590" s="1056"/>
      <c r="C590" s="1057"/>
      <c r="D590" s="1057"/>
      <c r="E590" s="1057"/>
      <c r="F590" s="1057"/>
      <c r="G590" s="1057"/>
      <c r="H590" s="1058"/>
      <c r="I590" s="1167"/>
      <c r="J590" s="844">
        <v>7257</v>
      </c>
      <c r="K590" s="541">
        <v>5778.7087200000005</v>
      </c>
      <c r="L590" s="870">
        <v>213</v>
      </c>
      <c r="M590" s="993"/>
      <c r="N590" s="544">
        <v>0.325</v>
      </c>
      <c r="O590" s="886"/>
      <c r="P590" s="332">
        <f>ROUND(P589*N590,0)</f>
        <v>4875</v>
      </c>
      <c r="Q590" s="332">
        <v>14625</v>
      </c>
      <c r="R590" s="332">
        <v>14625</v>
      </c>
      <c r="S590" s="332">
        <v>14625</v>
      </c>
      <c r="T590" s="545">
        <v>14625</v>
      </c>
      <c r="U590" s="566">
        <v>5262</v>
      </c>
      <c r="V590" s="543">
        <v>5262</v>
      </c>
      <c r="W590" s="566">
        <v>7813</v>
      </c>
      <c r="X590" s="566">
        <v>7813</v>
      </c>
      <c r="Y590" s="566">
        <v>7813</v>
      </c>
      <c r="Z590" s="566">
        <v>7813</v>
      </c>
      <c r="AK590" s="436"/>
      <c r="AL590" s="842"/>
      <c r="AM590" s="842"/>
      <c r="AN590" s="842"/>
      <c r="AO590" s="842"/>
      <c r="AP590" s="842"/>
      <c r="AQ590" s="842"/>
      <c r="AR590" s="842"/>
    </row>
    <row r="591" spans="1:44" s="335" customFormat="1" ht="39.75" customHeight="1">
      <c r="A591" s="1001" t="s">
        <v>171</v>
      </c>
      <c r="B591" s="1056"/>
      <c r="C591" s="1057"/>
      <c r="D591" s="1057"/>
      <c r="E591" s="1057"/>
      <c r="F591" s="1057"/>
      <c r="G591" s="1057"/>
      <c r="H591" s="1058"/>
      <c r="I591" s="1167"/>
      <c r="J591" s="844">
        <v>20903</v>
      </c>
      <c r="K591" s="541">
        <v>15965.045742000002</v>
      </c>
      <c r="L591" s="870">
        <v>211</v>
      </c>
      <c r="M591" s="1148" t="s">
        <v>900</v>
      </c>
      <c r="N591" s="871">
        <v>1</v>
      </c>
      <c r="O591" s="541">
        <v>1452</v>
      </c>
      <c r="P591" s="332">
        <f>ROUND(N591*O591*12,0)</f>
        <v>17424</v>
      </c>
      <c r="Q591" s="542">
        <v>34848</v>
      </c>
      <c r="R591" s="542">
        <v>34848</v>
      </c>
      <c r="S591" s="542">
        <v>34848</v>
      </c>
      <c r="T591" s="541">
        <v>34848</v>
      </c>
      <c r="U591" s="543">
        <v>29233.8</v>
      </c>
      <c r="V591" s="543">
        <v>29233.8</v>
      </c>
      <c r="W591" s="566">
        <v>18615</v>
      </c>
      <c r="X591" s="566">
        <v>18615</v>
      </c>
      <c r="Y591" s="566">
        <v>18615</v>
      </c>
      <c r="Z591" s="566">
        <v>18615</v>
      </c>
      <c r="AK591" s="436"/>
      <c r="AL591" s="842"/>
      <c r="AM591" s="842"/>
      <c r="AN591" s="842"/>
      <c r="AO591" s="842"/>
      <c r="AP591" s="842"/>
      <c r="AQ591" s="842"/>
      <c r="AR591" s="842"/>
    </row>
    <row r="592" spans="1:44" s="335" customFormat="1" ht="64.5" customHeight="1">
      <c r="A592" s="1001"/>
      <c r="B592" s="1056"/>
      <c r="C592" s="1057"/>
      <c r="D592" s="1057"/>
      <c r="E592" s="1057"/>
      <c r="F592" s="1057"/>
      <c r="G592" s="1057"/>
      <c r="H592" s="1058"/>
      <c r="I592" s="1167"/>
      <c r="J592" s="844">
        <v>7164.7</v>
      </c>
      <c r="K592" s="541">
        <v>5539.74</v>
      </c>
      <c r="L592" s="870">
        <v>213</v>
      </c>
      <c r="M592" s="1148"/>
      <c r="N592" s="544">
        <v>0.302</v>
      </c>
      <c r="O592" s="541"/>
      <c r="P592" s="332">
        <f>ROUND(P591*N592,0)</f>
        <v>5262</v>
      </c>
      <c r="Q592" s="542">
        <v>10524</v>
      </c>
      <c r="R592" s="542">
        <v>10524</v>
      </c>
      <c r="S592" s="542">
        <v>10524</v>
      </c>
      <c r="T592" s="541">
        <v>10524</v>
      </c>
      <c r="U592" s="543">
        <v>9173.42</v>
      </c>
      <c r="V592" s="543">
        <v>9173.42</v>
      </c>
      <c r="W592" s="566">
        <v>5622</v>
      </c>
      <c r="X592" s="566">
        <v>5622</v>
      </c>
      <c r="Y592" s="566">
        <v>5622</v>
      </c>
      <c r="Z592" s="566">
        <v>5622</v>
      </c>
      <c r="AK592" s="436"/>
      <c r="AL592" s="842"/>
      <c r="AM592" s="842"/>
      <c r="AN592" s="842"/>
      <c r="AO592" s="842"/>
      <c r="AP592" s="842"/>
      <c r="AQ592" s="842"/>
      <c r="AR592" s="842"/>
    </row>
    <row r="593" spans="1:44" s="335" customFormat="1" ht="42" customHeight="1">
      <c r="A593" s="1001" t="s">
        <v>172</v>
      </c>
      <c r="B593" s="1056"/>
      <c r="C593" s="1057"/>
      <c r="D593" s="1057"/>
      <c r="E593" s="1057"/>
      <c r="F593" s="1057"/>
      <c r="G593" s="1057"/>
      <c r="H593" s="1058"/>
      <c r="I593" s="1167"/>
      <c r="J593" s="541">
        <v>58333.55</v>
      </c>
      <c r="K593" s="878">
        <v>38921.40226116</v>
      </c>
      <c r="L593" s="870">
        <v>211</v>
      </c>
      <c r="M593" s="971" t="s">
        <v>723</v>
      </c>
      <c r="N593" s="887">
        <v>5</v>
      </c>
      <c r="O593" s="845">
        <v>1731</v>
      </c>
      <c r="P593" s="332">
        <f>ROUND(N593*O593*12,0)</f>
        <v>103860</v>
      </c>
      <c r="Q593" s="888">
        <v>83088</v>
      </c>
      <c r="R593" s="547">
        <v>83088</v>
      </c>
      <c r="S593" s="888">
        <v>83088</v>
      </c>
      <c r="T593" s="878">
        <v>83088</v>
      </c>
      <c r="U593" s="889">
        <v>99217.26</v>
      </c>
      <c r="V593" s="543">
        <v>99217.26</v>
      </c>
      <c r="W593" s="566">
        <v>44386</v>
      </c>
      <c r="X593" s="566">
        <v>44386</v>
      </c>
      <c r="Y593" s="566">
        <v>44386</v>
      </c>
      <c r="Z593" s="566">
        <v>44386</v>
      </c>
      <c r="AK593" s="436"/>
      <c r="AL593" s="842"/>
      <c r="AM593" s="842"/>
      <c r="AN593" s="842"/>
      <c r="AO593" s="842"/>
      <c r="AP593" s="842"/>
      <c r="AQ593" s="842"/>
      <c r="AR593" s="842"/>
    </row>
    <row r="594" spans="1:44" s="335" customFormat="1" ht="88.5" customHeight="1">
      <c r="A594" s="1001"/>
      <c r="B594" s="1056"/>
      <c r="C594" s="1057"/>
      <c r="D594" s="1057"/>
      <c r="E594" s="1057"/>
      <c r="F594" s="1057"/>
      <c r="G594" s="1057"/>
      <c r="H594" s="1058"/>
      <c r="I594" s="1167"/>
      <c r="J594" s="541">
        <v>16273.33</v>
      </c>
      <c r="K594" s="878">
        <v>11754.584074000002</v>
      </c>
      <c r="L594" s="870">
        <v>213</v>
      </c>
      <c r="M594" s="993"/>
      <c r="N594" s="544">
        <v>0.302</v>
      </c>
      <c r="O594" s="845"/>
      <c r="P594" s="332">
        <f>ROUND(P593*N594,0)</f>
        <v>31366</v>
      </c>
      <c r="Q594" s="888">
        <v>25093</v>
      </c>
      <c r="R594" s="547">
        <v>25093</v>
      </c>
      <c r="S594" s="888">
        <v>25093</v>
      </c>
      <c r="T594" s="878">
        <v>25093</v>
      </c>
      <c r="U594" s="889">
        <v>29963.62</v>
      </c>
      <c r="V594" s="543">
        <v>29963.62</v>
      </c>
      <c r="W594" s="566">
        <v>43405</v>
      </c>
      <c r="X594" s="566">
        <v>43405</v>
      </c>
      <c r="Y594" s="566">
        <v>43405</v>
      </c>
      <c r="Z594" s="566">
        <v>43405</v>
      </c>
      <c r="AK594" s="436"/>
      <c r="AL594" s="842"/>
      <c r="AM594" s="842"/>
      <c r="AN594" s="842"/>
      <c r="AO594" s="842"/>
      <c r="AP594" s="842"/>
      <c r="AQ594" s="842"/>
      <c r="AR594" s="842"/>
    </row>
    <row r="595" spans="1:44" s="335" customFormat="1" ht="42.75" customHeight="1">
      <c r="A595" s="1001" t="s">
        <v>173</v>
      </c>
      <c r="B595" s="1056"/>
      <c r="C595" s="1057"/>
      <c r="D595" s="1057"/>
      <c r="E595" s="1057"/>
      <c r="F595" s="1057"/>
      <c r="G595" s="1057"/>
      <c r="H595" s="1058"/>
      <c r="I595" s="1167"/>
      <c r="J595" s="844">
        <v>8421.59</v>
      </c>
      <c r="K595" s="541">
        <v>5562.316067680001</v>
      </c>
      <c r="L595" s="870">
        <v>211</v>
      </c>
      <c r="M595" s="1148" t="s">
        <v>901</v>
      </c>
      <c r="N595" s="877">
        <v>0.75</v>
      </c>
      <c r="O595" s="541">
        <v>1452</v>
      </c>
      <c r="P595" s="332">
        <f>ROUND(N595*O595*12,0)</f>
        <v>13068</v>
      </c>
      <c r="Q595" s="332">
        <v>17424</v>
      </c>
      <c r="R595" s="332">
        <v>17424</v>
      </c>
      <c r="S595" s="332">
        <v>17424</v>
      </c>
      <c r="T595" s="545">
        <v>17424</v>
      </c>
      <c r="U595" s="566">
        <v>11674.35</v>
      </c>
      <c r="V595" s="543">
        <v>11674.35</v>
      </c>
      <c r="W595" s="566">
        <v>9308</v>
      </c>
      <c r="X595" s="566">
        <v>9308</v>
      </c>
      <c r="Y595" s="566">
        <v>9308</v>
      </c>
      <c r="Z595" s="566">
        <v>9308</v>
      </c>
      <c r="AK595" s="436"/>
      <c r="AL595" s="842"/>
      <c r="AM595" s="842"/>
      <c r="AN595" s="842"/>
      <c r="AO595" s="842"/>
      <c r="AP595" s="842"/>
      <c r="AQ595" s="842"/>
      <c r="AR595" s="842"/>
    </row>
    <row r="596" spans="1:44" s="335" customFormat="1" ht="62.25" customHeight="1">
      <c r="A596" s="1001"/>
      <c r="B596" s="1056"/>
      <c r="C596" s="1057"/>
      <c r="D596" s="1057"/>
      <c r="E596" s="1057"/>
      <c r="F596" s="1057"/>
      <c r="G596" s="1057"/>
      <c r="H596" s="1058"/>
      <c r="I596" s="1167"/>
      <c r="J596" s="844">
        <v>2543.25</v>
      </c>
      <c r="K596" s="541">
        <v>1679.8233776</v>
      </c>
      <c r="L596" s="870">
        <v>213</v>
      </c>
      <c r="M596" s="1148"/>
      <c r="N596" s="544">
        <v>0.392</v>
      </c>
      <c r="O596" s="541"/>
      <c r="P596" s="332">
        <f>ROUND(P595*N596,0)</f>
        <v>5123</v>
      </c>
      <c r="Q596" s="332">
        <v>6830</v>
      </c>
      <c r="R596" s="332">
        <v>6830</v>
      </c>
      <c r="S596" s="332">
        <v>6830</v>
      </c>
      <c r="T596" s="545">
        <v>6830</v>
      </c>
      <c r="U596" s="566">
        <v>3525.65</v>
      </c>
      <c r="V596" s="543">
        <v>3525.65</v>
      </c>
      <c r="W596" s="566">
        <v>3649</v>
      </c>
      <c r="X596" s="566">
        <v>3649</v>
      </c>
      <c r="Y596" s="566">
        <v>3649</v>
      </c>
      <c r="Z596" s="566">
        <v>3649</v>
      </c>
      <c r="AK596" s="436"/>
      <c r="AL596" s="842"/>
      <c r="AM596" s="842"/>
      <c r="AN596" s="842"/>
      <c r="AO596" s="842"/>
      <c r="AP596" s="842"/>
      <c r="AQ596" s="842"/>
      <c r="AR596" s="842"/>
    </row>
    <row r="597" spans="1:44" s="335" customFormat="1" ht="33" customHeight="1">
      <c r="A597" s="1001" t="s">
        <v>174</v>
      </c>
      <c r="B597" s="1056"/>
      <c r="C597" s="1057"/>
      <c r="D597" s="1057"/>
      <c r="E597" s="1057"/>
      <c r="F597" s="1057"/>
      <c r="G597" s="1057"/>
      <c r="H597" s="1058"/>
      <c r="I597" s="1167"/>
      <c r="J597" s="844">
        <v>16950</v>
      </c>
      <c r="K597" s="541">
        <v>17210.5573636</v>
      </c>
      <c r="L597" s="870">
        <v>211</v>
      </c>
      <c r="M597" s="1148" t="s">
        <v>734</v>
      </c>
      <c r="N597" s="548">
        <v>3</v>
      </c>
      <c r="O597" s="541">
        <v>1692</v>
      </c>
      <c r="P597" s="332">
        <f>ROUND(N597*O597*12,0)</f>
        <v>60912</v>
      </c>
      <c r="Q597" s="542">
        <v>40608</v>
      </c>
      <c r="R597" s="542">
        <v>40608</v>
      </c>
      <c r="S597" s="542">
        <v>40608</v>
      </c>
      <c r="T597" s="541">
        <v>40608</v>
      </c>
      <c r="U597" s="543">
        <v>58032</v>
      </c>
      <c r="V597" s="543">
        <v>58032</v>
      </c>
      <c r="W597" s="566">
        <v>21693</v>
      </c>
      <c r="X597" s="566">
        <v>21693</v>
      </c>
      <c r="Y597" s="566">
        <v>21693</v>
      </c>
      <c r="Z597" s="566">
        <v>21693</v>
      </c>
      <c r="AK597" s="436"/>
      <c r="AL597" s="842"/>
      <c r="AM597" s="842"/>
      <c r="AN597" s="842"/>
      <c r="AO597" s="842"/>
      <c r="AP597" s="842"/>
      <c r="AQ597" s="842"/>
      <c r="AR597" s="842"/>
    </row>
    <row r="598" spans="1:44" s="335" customFormat="1" ht="66.75" customHeight="1">
      <c r="A598" s="1001"/>
      <c r="B598" s="1056"/>
      <c r="C598" s="1057"/>
      <c r="D598" s="1057"/>
      <c r="E598" s="1057"/>
      <c r="F598" s="1057"/>
      <c r="G598" s="1057"/>
      <c r="H598" s="1058"/>
      <c r="I598" s="1167"/>
      <c r="J598" s="844">
        <v>5311</v>
      </c>
      <c r="K598" s="541">
        <v>5197.20344</v>
      </c>
      <c r="L598" s="870">
        <v>213</v>
      </c>
      <c r="M598" s="993"/>
      <c r="N598" s="544">
        <v>0.302</v>
      </c>
      <c r="O598" s="541"/>
      <c r="P598" s="332">
        <f>ROUND(P597*N598,0)</f>
        <v>18395</v>
      </c>
      <c r="Q598" s="542">
        <v>12264</v>
      </c>
      <c r="R598" s="542">
        <v>12264</v>
      </c>
      <c r="S598" s="542">
        <v>12264</v>
      </c>
      <c r="T598" s="541">
        <v>12264</v>
      </c>
      <c r="U598" s="543">
        <v>17525</v>
      </c>
      <c r="V598" s="543">
        <v>17525</v>
      </c>
      <c r="W598" s="566">
        <v>6551</v>
      </c>
      <c r="X598" s="566">
        <v>6551</v>
      </c>
      <c r="Y598" s="566">
        <v>6551</v>
      </c>
      <c r="Z598" s="566">
        <v>6551</v>
      </c>
      <c r="AK598" s="436"/>
      <c r="AL598" s="842"/>
      <c r="AM598" s="842"/>
      <c r="AN598" s="842"/>
      <c r="AO598" s="842"/>
      <c r="AP598" s="842"/>
      <c r="AQ598" s="842"/>
      <c r="AR598" s="842"/>
    </row>
    <row r="599" spans="1:44" s="335" customFormat="1" ht="37.5" customHeight="1">
      <c r="A599" s="1001" t="s">
        <v>175</v>
      </c>
      <c r="B599" s="1056"/>
      <c r="C599" s="1057"/>
      <c r="D599" s="1057"/>
      <c r="E599" s="1057"/>
      <c r="F599" s="1057"/>
      <c r="G599" s="1057"/>
      <c r="H599" s="1058"/>
      <c r="I599" s="1167"/>
      <c r="J599" s="844">
        <v>8162.4</v>
      </c>
      <c r="K599" s="541">
        <v>7416.009524000001</v>
      </c>
      <c r="L599" s="870">
        <v>211</v>
      </c>
      <c r="M599" s="971" t="s">
        <v>732</v>
      </c>
      <c r="N599" s="877">
        <v>1</v>
      </c>
      <c r="O599" s="850">
        <v>1452</v>
      </c>
      <c r="P599" s="332">
        <f>ROUND(N599*O599*12,0)</f>
        <v>17424</v>
      </c>
      <c r="Q599" s="332">
        <v>17424</v>
      </c>
      <c r="R599" s="332">
        <v>17424</v>
      </c>
      <c r="S599" s="332">
        <v>17424</v>
      </c>
      <c r="T599" s="545">
        <v>17424</v>
      </c>
      <c r="U599" s="566">
        <v>17424</v>
      </c>
      <c r="V599" s="543">
        <v>17424</v>
      </c>
      <c r="W599" s="566">
        <v>9308</v>
      </c>
      <c r="X599" s="566">
        <v>9308</v>
      </c>
      <c r="Y599" s="566">
        <v>9308</v>
      </c>
      <c r="Z599" s="566">
        <v>9308</v>
      </c>
      <c r="AK599" s="436"/>
      <c r="AL599" s="842"/>
      <c r="AM599" s="842"/>
      <c r="AN599" s="842"/>
      <c r="AO599" s="842"/>
      <c r="AP599" s="842"/>
      <c r="AQ599" s="842"/>
      <c r="AR599" s="842"/>
    </row>
    <row r="600" spans="1:44" s="335" customFormat="1" ht="54" customHeight="1">
      <c r="A600" s="1001"/>
      <c r="B600" s="1056"/>
      <c r="C600" s="1057"/>
      <c r="D600" s="1057"/>
      <c r="E600" s="1057"/>
      <c r="F600" s="1057"/>
      <c r="G600" s="1057"/>
      <c r="H600" s="1058"/>
      <c r="I600" s="1167"/>
      <c r="J600" s="844">
        <v>3341.55</v>
      </c>
      <c r="K600" s="541">
        <v>2239.70393</v>
      </c>
      <c r="L600" s="870">
        <v>213</v>
      </c>
      <c r="M600" s="993"/>
      <c r="N600" s="544">
        <v>0.392</v>
      </c>
      <c r="O600" s="850"/>
      <c r="P600" s="332">
        <f>ROUND(P599*N600,0)</f>
        <v>6830</v>
      </c>
      <c r="Q600" s="332">
        <v>6830</v>
      </c>
      <c r="R600" s="332">
        <v>6830</v>
      </c>
      <c r="S600" s="332">
        <v>6830</v>
      </c>
      <c r="T600" s="545">
        <v>6830</v>
      </c>
      <c r="U600" s="566">
        <v>6830.21</v>
      </c>
      <c r="V600" s="543">
        <v>6830.21</v>
      </c>
      <c r="W600" s="566">
        <v>3649</v>
      </c>
      <c r="X600" s="566">
        <v>3649</v>
      </c>
      <c r="Y600" s="566">
        <v>3649</v>
      </c>
      <c r="Z600" s="566">
        <v>3649</v>
      </c>
      <c r="AK600" s="436"/>
      <c r="AL600" s="842"/>
      <c r="AM600" s="842"/>
      <c r="AN600" s="842"/>
      <c r="AO600" s="842"/>
      <c r="AP600" s="842"/>
      <c r="AQ600" s="842"/>
      <c r="AR600" s="842"/>
    </row>
    <row r="601" spans="1:44" s="335" customFormat="1" ht="62.25" customHeight="1">
      <c r="A601" s="1001" t="s">
        <v>176</v>
      </c>
      <c r="B601" s="1056"/>
      <c r="C601" s="1057"/>
      <c r="D601" s="1057"/>
      <c r="E601" s="1057"/>
      <c r="F601" s="1057"/>
      <c r="G601" s="1057"/>
      <c r="H601" s="1058"/>
      <c r="I601" s="1167"/>
      <c r="J601" s="844">
        <v>32083.52</v>
      </c>
      <c r="K601" s="541">
        <v>24570.63334848</v>
      </c>
      <c r="L601" s="870">
        <v>211</v>
      </c>
      <c r="M601" s="971" t="s">
        <v>725</v>
      </c>
      <c r="N601" s="877">
        <v>3</v>
      </c>
      <c r="O601" s="850">
        <v>1149</v>
      </c>
      <c r="P601" s="332">
        <f>ROUND(N601*O601*12,0)</f>
        <v>41364</v>
      </c>
      <c r="Q601" s="542">
        <v>55152</v>
      </c>
      <c r="R601" s="849">
        <v>55152</v>
      </c>
      <c r="S601" s="542">
        <v>55152</v>
      </c>
      <c r="T601" s="541">
        <v>55152</v>
      </c>
      <c r="U601" s="543">
        <v>42503</v>
      </c>
      <c r="V601" s="543">
        <v>42503</v>
      </c>
      <c r="W601" s="566">
        <v>29462</v>
      </c>
      <c r="X601" s="566">
        <v>29462</v>
      </c>
      <c r="Y601" s="566">
        <v>29462</v>
      </c>
      <c r="Z601" s="566">
        <v>29462</v>
      </c>
      <c r="AK601" s="436"/>
      <c r="AL601" s="842"/>
      <c r="AM601" s="842"/>
      <c r="AN601" s="842"/>
      <c r="AO601" s="842"/>
      <c r="AP601" s="842"/>
      <c r="AQ601" s="842"/>
      <c r="AR601" s="842"/>
    </row>
    <row r="602" spans="1:44" s="335" customFormat="1" ht="62.25" customHeight="1">
      <c r="A602" s="1001"/>
      <c r="B602" s="1056"/>
      <c r="C602" s="1057"/>
      <c r="D602" s="1057"/>
      <c r="E602" s="1057"/>
      <c r="F602" s="1057"/>
      <c r="G602" s="1057"/>
      <c r="H602" s="1058"/>
      <c r="I602" s="1167"/>
      <c r="J602" s="844">
        <v>10769.68</v>
      </c>
      <c r="K602" s="541">
        <v>7420.552534</v>
      </c>
      <c r="L602" s="870">
        <v>213</v>
      </c>
      <c r="M602" s="971"/>
      <c r="N602" s="544">
        <v>0.302</v>
      </c>
      <c r="O602" s="850"/>
      <c r="P602" s="332">
        <f>ROUND(P601*N602,0)</f>
        <v>12492</v>
      </c>
      <c r="Q602" s="542">
        <v>16656</v>
      </c>
      <c r="R602" s="849">
        <v>16656</v>
      </c>
      <c r="S602" s="542">
        <v>16656</v>
      </c>
      <c r="T602" s="541">
        <v>16656</v>
      </c>
      <c r="U602" s="543">
        <v>12836</v>
      </c>
      <c r="V602" s="543">
        <v>12836</v>
      </c>
      <c r="W602" s="566">
        <v>8898</v>
      </c>
      <c r="X602" s="566">
        <v>8898</v>
      </c>
      <c r="Y602" s="566">
        <v>8898</v>
      </c>
      <c r="Z602" s="566">
        <v>8898</v>
      </c>
      <c r="AK602" s="436"/>
      <c r="AL602" s="842"/>
      <c r="AM602" s="842"/>
      <c r="AN602" s="842"/>
      <c r="AO602" s="842"/>
      <c r="AP602" s="842"/>
      <c r="AQ602" s="842"/>
      <c r="AR602" s="842"/>
    </row>
    <row r="603" spans="1:44" s="335" customFormat="1" ht="45" customHeight="1">
      <c r="A603" s="1001" t="s">
        <v>177</v>
      </c>
      <c r="B603" s="1056"/>
      <c r="C603" s="1057"/>
      <c r="D603" s="1057"/>
      <c r="E603" s="1057"/>
      <c r="F603" s="1057"/>
      <c r="G603" s="1057"/>
      <c r="H603" s="1058"/>
      <c r="I603" s="1167"/>
      <c r="J603" s="844">
        <v>86620</v>
      </c>
      <c r="K603" s="878">
        <v>75353.27138640001</v>
      </c>
      <c r="L603" s="870">
        <v>211</v>
      </c>
      <c r="M603" s="1155" t="s">
        <v>871</v>
      </c>
      <c r="N603" s="890">
        <v>9</v>
      </c>
      <c r="O603" s="891">
        <v>1476</v>
      </c>
      <c r="P603" s="332">
        <f>ROUND(N603*O603*12,0)</f>
        <v>159408</v>
      </c>
      <c r="Q603" s="332">
        <v>177120</v>
      </c>
      <c r="R603" s="332">
        <v>177120</v>
      </c>
      <c r="S603" s="332">
        <v>177120</v>
      </c>
      <c r="T603" s="545">
        <v>177120</v>
      </c>
      <c r="U603" s="566">
        <v>152937.46</v>
      </c>
      <c r="V603" s="543">
        <v>152937.46</v>
      </c>
      <c r="W603" s="566">
        <v>94618</v>
      </c>
      <c r="X603" s="566">
        <v>94618</v>
      </c>
      <c r="Y603" s="566">
        <v>94618</v>
      </c>
      <c r="Z603" s="566">
        <v>94618</v>
      </c>
      <c r="AK603" s="436"/>
      <c r="AL603" s="842"/>
      <c r="AM603" s="842"/>
      <c r="AN603" s="842"/>
      <c r="AO603" s="842"/>
      <c r="AP603" s="842"/>
      <c r="AQ603" s="842"/>
      <c r="AR603" s="842"/>
    </row>
    <row r="604" spans="1:44" s="335" customFormat="1" ht="78.75" customHeight="1">
      <c r="A604" s="1001"/>
      <c r="B604" s="1056"/>
      <c r="C604" s="1057"/>
      <c r="D604" s="1057"/>
      <c r="E604" s="1057"/>
      <c r="F604" s="1057"/>
      <c r="G604" s="1057"/>
      <c r="H604" s="1058"/>
      <c r="I604" s="1167"/>
      <c r="J604" s="844">
        <v>27694.2</v>
      </c>
      <c r="K604" s="878">
        <v>22756.845692000003</v>
      </c>
      <c r="L604" s="870">
        <v>213</v>
      </c>
      <c r="M604" s="993"/>
      <c r="N604" s="544">
        <v>0.318</v>
      </c>
      <c r="O604" s="891"/>
      <c r="P604" s="332">
        <f>ROUND(P603*N604,0)</f>
        <v>50692</v>
      </c>
      <c r="Q604" s="332">
        <v>56324</v>
      </c>
      <c r="R604" s="332">
        <v>56324</v>
      </c>
      <c r="S604" s="332">
        <v>56324</v>
      </c>
      <c r="T604" s="545">
        <v>56324</v>
      </c>
      <c r="U604" s="566">
        <v>48322.55</v>
      </c>
      <c r="V604" s="543">
        <v>48322.55</v>
      </c>
      <c r="W604" s="566">
        <v>30088</v>
      </c>
      <c r="X604" s="566">
        <v>30088</v>
      </c>
      <c r="Y604" s="566">
        <v>30088</v>
      </c>
      <c r="Z604" s="566">
        <v>30088</v>
      </c>
      <c r="AK604" s="436"/>
      <c r="AL604" s="842"/>
      <c r="AM604" s="842"/>
      <c r="AN604" s="842"/>
      <c r="AO604" s="842"/>
      <c r="AP604" s="842"/>
      <c r="AQ604" s="842"/>
      <c r="AR604" s="842"/>
    </row>
    <row r="605" spans="1:44" s="335" customFormat="1" ht="40.5" customHeight="1">
      <c r="A605" s="1156" t="s">
        <v>178</v>
      </c>
      <c r="B605" s="1056"/>
      <c r="C605" s="1057"/>
      <c r="D605" s="1057"/>
      <c r="E605" s="1057"/>
      <c r="F605" s="1057"/>
      <c r="G605" s="1057"/>
      <c r="H605" s="1058"/>
      <c r="I605" s="1167"/>
      <c r="J605" s="844">
        <v>23519.2</v>
      </c>
      <c r="K605" s="541">
        <v>10586.121902</v>
      </c>
      <c r="L605" s="870">
        <v>211</v>
      </c>
      <c r="M605" s="1157" t="s">
        <v>724</v>
      </c>
      <c r="N605" s="892">
        <v>1</v>
      </c>
      <c r="O605" s="893">
        <v>726</v>
      </c>
      <c r="P605" s="332">
        <f>ROUND(N605*O605*12,0)</f>
        <v>8712</v>
      </c>
      <c r="Q605" s="332">
        <v>8712</v>
      </c>
      <c r="R605" s="894">
        <v>8712</v>
      </c>
      <c r="S605" s="542">
        <v>8712</v>
      </c>
      <c r="T605" s="545">
        <v>8712</v>
      </c>
      <c r="U605" s="566">
        <v>8712</v>
      </c>
      <c r="V605" s="543">
        <v>8712</v>
      </c>
      <c r="W605" s="566">
        <v>4654</v>
      </c>
      <c r="X605" s="566">
        <v>4654</v>
      </c>
      <c r="Y605" s="566">
        <v>4654</v>
      </c>
      <c r="Z605" s="566">
        <v>4654</v>
      </c>
      <c r="AK605" s="436"/>
      <c r="AL605" s="842"/>
      <c r="AM605" s="842"/>
      <c r="AN605" s="842"/>
      <c r="AO605" s="842"/>
      <c r="AP605" s="842"/>
      <c r="AQ605" s="842"/>
      <c r="AR605" s="842"/>
    </row>
    <row r="606" spans="1:44" s="335" customFormat="1" ht="64.5" customHeight="1">
      <c r="A606" s="1156"/>
      <c r="B606" s="1056"/>
      <c r="C606" s="1057"/>
      <c r="D606" s="1057"/>
      <c r="E606" s="1057"/>
      <c r="F606" s="1057"/>
      <c r="G606" s="1057"/>
      <c r="H606" s="1058"/>
      <c r="I606" s="1167"/>
      <c r="J606" s="844">
        <v>7102.8</v>
      </c>
      <c r="K606" s="541">
        <v>3197.4</v>
      </c>
      <c r="L606" s="870">
        <v>213</v>
      </c>
      <c r="M606" s="993"/>
      <c r="N606" s="544">
        <v>0.302</v>
      </c>
      <c r="O606" s="893"/>
      <c r="P606" s="332">
        <f>ROUND(P605*N606,0)</f>
        <v>2631</v>
      </c>
      <c r="Q606" s="332">
        <v>2631</v>
      </c>
      <c r="R606" s="894">
        <v>2631</v>
      </c>
      <c r="S606" s="542">
        <v>2631</v>
      </c>
      <c r="T606" s="545">
        <v>2631</v>
      </c>
      <c r="U606" s="566">
        <v>2631</v>
      </c>
      <c r="V606" s="543">
        <v>2631</v>
      </c>
      <c r="W606" s="566">
        <v>1405</v>
      </c>
      <c r="X606" s="566">
        <v>1405</v>
      </c>
      <c r="Y606" s="566">
        <v>1405</v>
      </c>
      <c r="Z606" s="566">
        <v>1405</v>
      </c>
      <c r="AK606" s="436"/>
      <c r="AL606" s="842"/>
      <c r="AM606" s="842"/>
      <c r="AN606" s="842"/>
      <c r="AO606" s="842"/>
      <c r="AP606" s="842"/>
      <c r="AQ606" s="842"/>
      <c r="AR606" s="842"/>
    </row>
    <row r="607" spans="1:44" s="335" customFormat="1" ht="46.5" customHeight="1">
      <c r="A607" s="1001" t="s">
        <v>144</v>
      </c>
      <c r="B607" s="1056"/>
      <c r="C607" s="1057"/>
      <c r="D607" s="1057"/>
      <c r="E607" s="1057"/>
      <c r="F607" s="1057"/>
      <c r="G607" s="1057"/>
      <c r="H607" s="1058"/>
      <c r="I607" s="1167"/>
      <c r="J607" s="844">
        <v>20570</v>
      </c>
      <c r="K607" s="878">
        <v>19135.7032812</v>
      </c>
      <c r="L607" s="870">
        <v>211</v>
      </c>
      <c r="M607" s="993" t="s">
        <v>736</v>
      </c>
      <c r="N607" s="877">
        <v>1</v>
      </c>
      <c r="O607" s="850">
        <v>1452</v>
      </c>
      <c r="P607" s="332">
        <f>ROUND(N607*O607*12,0)</f>
        <v>17424</v>
      </c>
      <c r="Q607" s="542">
        <v>43560</v>
      </c>
      <c r="R607" s="542">
        <v>43560</v>
      </c>
      <c r="S607" s="542">
        <v>43560</v>
      </c>
      <c r="T607" s="541">
        <v>43560</v>
      </c>
      <c r="U607" s="543">
        <v>3630</v>
      </c>
      <c r="V607" s="543">
        <v>3630</v>
      </c>
      <c r="W607" s="566">
        <v>23270</v>
      </c>
      <c r="X607" s="566">
        <v>23270</v>
      </c>
      <c r="Y607" s="566">
        <v>23270</v>
      </c>
      <c r="Z607" s="566">
        <v>23270</v>
      </c>
      <c r="AK607" s="436"/>
      <c r="AL607" s="842"/>
      <c r="AM607" s="842"/>
      <c r="AN607" s="842"/>
      <c r="AO607" s="842"/>
      <c r="AP607" s="842"/>
      <c r="AQ607" s="842"/>
      <c r="AR607" s="842"/>
    </row>
    <row r="608" spans="1:44" s="335" customFormat="1" ht="56.25" customHeight="1">
      <c r="A608" s="1001"/>
      <c r="B608" s="1056"/>
      <c r="C608" s="1057"/>
      <c r="D608" s="1057"/>
      <c r="E608" s="1057"/>
      <c r="F608" s="1057"/>
      <c r="G608" s="1057"/>
      <c r="H608" s="1058"/>
      <c r="I608" s="1167"/>
      <c r="J608" s="844">
        <v>6659</v>
      </c>
      <c r="K608" s="878">
        <v>6224.105420400001</v>
      </c>
      <c r="L608" s="870">
        <v>213</v>
      </c>
      <c r="M608" s="1158"/>
      <c r="N608" s="544">
        <v>0.326</v>
      </c>
      <c r="O608" s="850"/>
      <c r="P608" s="332">
        <f>ROUND(P607*N608,0)</f>
        <v>5680</v>
      </c>
      <c r="Q608" s="542">
        <v>14201</v>
      </c>
      <c r="R608" s="542">
        <v>14201</v>
      </c>
      <c r="S608" s="542">
        <v>14201</v>
      </c>
      <c r="T608" s="541">
        <v>14201</v>
      </c>
      <c r="U608" s="543">
        <v>1096.25</v>
      </c>
      <c r="V608" s="543">
        <v>1096.25</v>
      </c>
      <c r="W608" s="566">
        <v>7586</v>
      </c>
      <c r="X608" s="566">
        <v>7586</v>
      </c>
      <c r="Y608" s="566">
        <v>7586</v>
      </c>
      <c r="Z608" s="566">
        <v>7586</v>
      </c>
      <c r="AK608" s="436"/>
      <c r="AL608" s="842"/>
      <c r="AM608" s="842"/>
      <c r="AN608" s="842"/>
      <c r="AO608" s="842"/>
      <c r="AP608" s="842"/>
      <c r="AQ608" s="842"/>
      <c r="AR608" s="842"/>
    </row>
    <row r="609" spans="1:44" s="335" customFormat="1" ht="29.25" customHeight="1">
      <c r="A609" s="1153" t="s">
        <v>179</v>
      </c>
      <c r="B609" s="1056"/>
      <c r="C609" s="1057"/>
      <c r="D609" s="1057"/>
      <c r="E609" s="1057"/>
      <c r="F609" s="1057"/>
      <c r="G609" s="1057"/>
      <c r="H609" s="1058"/>
      <c r="I609" s="1167"/>
      <c r="J609" s="844">
        <v>26320</v>
      </c>
      <c r="K609" s="541">
        <v>15822.985819300004</v>
      </c>
      <c r="L609" s="895">
        <v>211</v>
      </c>
      <c r="M609" s="1154" t="s">
        <v>729</v>
      </c>
      <c r="N609" s="896">
        <v>2</v>
      </c>
      <c r="O609" s="897">
        <v>1452</v>
      </c>
      <c r="P609" s="332">
        <f>ROUND(N609*O609*12,0)</f>
        <v>34848</v>
      </c>
      <c r="Q609" s="332">
        <v>34848</v>
      </c>
      <c r="R609" s="332">
        <v>34848</v>
      </c>
      <c r="S609" s="332">
        <v>34848</v>
      </c>
      <c r="T609" s="545">
        <v>34848</v>
      </c>
      <c r="U609" s="566">
        <v>34848</v>
      </c>
      <c r="V609" s="543">
        <v>34848</v>
      </c>
      <c r="W609" s="566">
        <v>18616</v>
      </c>
      <c r="X609" s="566">
        <v>18616</v>
      </c>
      <c r="Y609" s="566">
        <v>18616</v>
      </c>
      <c r="Z609" s="566">
        <v>18616</v>
      </c>
      <c r="AK609" s="436"/>
      <c r="AL609" s="842"/>
      <c r="AM609" s="842"/>
      <c r="AN609" s="842"/>
      <c r="AO609" s="842"/>
      <c r="AP609" s="842"/>
      <c r="AQ609" s="842"/>
      <c r="AR609" s="842"/>
    </row>
    <row r="610" spans="1:44" s="335" customFormat="1" ht="57" customHeight="1">
      <c r="A610" s="1153"/>
      <c r="B610" s="1056"/>
      <c r="C610" s="1057"/>
      <c r="D610" s="1057"/>
      <c r="E610" s="1057"/>
      <c r="F610" s="1057"/>
      <c r="G610" s="1057"/>
      <c r="H610" s="1058"/>
      <c r="I610" s="1167"/>
      <c r="J610" s="844">
        <v>7547.5</v>
      </c>
      <c r="K610" s="541">
        <v>4778.5468964599995</v>
      </c>
      <c r="L610" s="895">
        <v>213</v>
      </c>
      <c r="M610" s="1154"/>
      <c r="N610" s="544">
        <v>0.302</v>
      </c>
      <c r="O610" s="897"/>
      <c r="P610" s="332">
        <f>ROUND(P609*N610,0)</f>
        <v>10524</v>
      </c>
      <c r="Q610" s="332">
        <v>10524</v>
      </c>
      <c r="R610" s="332">
        <v>10524</v>
      </c>
      <c r="S610" s="332">
        <v>10524</v>
      </c>
      <c r="T610" s="545">
        <v>10524</v>
      </c>
      <c r="U610" s="566">
        <v>11221</v>
      </c>
      <c r="V610" s="543">
        <v>11221</v>
      </c>
      <c r="W610" s="566">
        <v>5622</v>
      </c>
      <c r="X610" s="566">
        <v>5622</v>
      </c>
      <c r="Y610" s="566">
        <v>5622</v>
      </c>
      <c r="Z610" s="566">
        <v>5622</v>
      </c>
      <c r="AK610" s="436"/>
      <c r="AL610" s="842"/>
      <c r="AM610" s="842"/>
      <c r="AN610" s="842"/>
      <c r="AO610" s="842"/>
      <c r="AP610" s="842"/>
      <c r="AQ610" s="842"/>
      <c r="AR610" s="842"/>
    </row>
    <row r="611" spans="1:44" s="335" customFormat="1" ht="26.25" customHeight="1">
      <c r="A611" s="1001" t="s">
        <v>180</v>
      </c>
      <c r="B611" s="1056"/>
      <c r="C611" s="1057"/>
      <c r="D611" s="1057"/>
      <c r="E611" s="1057"/>
      <c r="F611" s="1057"/>
      <c r="G611" s="1057"/>
      <c r="H611" s="1058"/>
      <c r="I611" s="1167"/>
      <c r="J611" s="844">
        <v>14277.04</v>
      </c>
      <c r="K611" s="541">
        <v>16021.26</v>
      </c>
      <c r="L611" s="870">
        <v>211</v>
      </c>
      <c r="M611" s="971" t="s">
        <v>743</v>
      </c>
      <c r="N611" s="848">
        <v>1</v>
      </c>
      <c r="O611" s="850">
        <v>1692</v>
      </c>
      <c r="P611" s="332">
        <f>ROUND(N611*O611*12,0)</f>
        <v>20304</v>
      </c>
      <c r="Q611" s="542">
        <v>20304</v>
      </c>
      <c r="R611" s="542">
        <v>20304</v>
      </c>
      <c r="S611" s="542">
        <v>20304</v>
      </c>
      <c r="T611" s="541">
        <v>20304</v>
      </c>
      <c r="U611" s="543">
        <v>20304</v>
      </c>
      <c r="V611" s="543">
        <v>20304</v>
      </c>
      <c r="W611" s="566">
        <v>10846</v>
      </c>
      <c r="X611" s="566">
        <v>10846</v>
      </c>
      <c r="Y611" s="566">
        <v>10846</v>
      </c>
      <c r="Z611" s="566">
        <v>10846</v>
      </c>
      <c r="AK611" s="436"/>
      <c r="AL611" s="842"/>
      <c r="AM611" s="842"/>
      <c r="AN611" s="842"/>
      <c r="AO611" s="842"/>
      <c r="AP611" s="842"/>
      <c r="AQ611" s="842"/>
      <c r="AR611" s="842"/>
    </row>
    <row r="612" spans="1:44" s="335" customFormat="1" ht="58.5" customHeight="1">
      <c r="A612" s="1001"/>
      <c r="B612" s="1056"/>
      <c r="C612" s="1057"/>
      <c r="D612" s="1057"/>
      <c r="E612" s="1057"/>
      <c r="F612" s="1057"/>
      <c r="G612" s="1057"/>
      <c r="H612" s="1058"/>
      <c r="I612" s="1167"/>
      <c r="J612" s="844">
        <v>4311.17</v>
      </c>
      <c r="K612" s="541">
        <v>4838.42</v>
      </c>
      <c r="L612" s="870">
        <v>213</v>
      </c>
      <c r="M612" s="971"/>
      <c r="N612" s="544">
        <v>0.302</v>
      </c>
      <c r="O612" s="850"/>
      <c r="P612" s="332">
        <f>ROUND(P611*N612,0)</f>
        <v>6132</v>
      </c>
      <c r="Q612" s="542">
        <v>6132</v>
      </c>
      <c r="R612" s="542">
        <v>6132</v>
      </c>
      <c r="S612" s="542">
        <v>6132</v>
      </c>
      <c r="T612" s="541">
        <v>6132</v>
      </c>
      <c r="U612" s="543">
        <v>6132</v>
      </c>
      <c r="V612" s="543">
        <v>6132</v>
      </c>
      <c r="W612" s="566">
        <v>3276</v>
      </c>
      <c r="X612" s="566">
        <v>3276</v>
      </c>
      <c r="Y612" s="566">
        <v>3276</v>
      </c>
      <c r="Z612" s="566">
        <v>3276</v>
      </c>
      <c r="AK612" s="436"/>
      <c r="AL612" s="842"/>
      <c r="AM612" s="842"/>
      <c r="AN612" s="842"/>
      <c r="AO612" s="842"/>
      <c r="AP612" s="842"/>
      <c r="AQ612" s="842"/>
      <c r="AR612" s="842"/>
    </row>
    <row r="613" spans="1:44" s="335" customFormat="1" ht="26.25" customHeight="1">
      <c r="A613" s="1001" t="s">
        <v>181</v>
      </c>
      <c r="B613" s="1056"/>
      <c r="C613" s="1057"/>
      <c r="D613" s="1057"/>
      <c r="E613" s="1057"/>
      <c r="F613" s="1057"/>
      <c r="G613" s="1057"/>
      <c r="H613" s="1058"/>
      <c r="I613" s="1167"/>
      <c r="J613" s="844">
        <v>17178</v>
      </c>
      <c r="K613" s="541">
        <v>7416.3729648</v>
      </c>
      <c r="L613" s="870">
        <v>211</v>
      </c>
      <c r="M613" s="971" t="s">
        <v>727</v>
      </c>
      <c r="N613" s="848">
        <v>1</v>
      </c>
      <c r="O613" s="850">
        <v>1452</v>
      </c>
      <c r="P613" s="332">
        <f>ROUND(N613*O613*12,0)</f>
        <v>17424</v>
      </c>
      <c r="Q613" s="332">
        <v>17424</v>
      </c>
      <c r="R613" s="849">
        <v>17424</v>
      </c>
      <c r="S613" s="542">
        <v>17424</v>
      </c>
      <c r="T613" s="545">
        <v>17424</v>
      </c>
      <c r="U613" s="566">
        <v>17424</v>
      </c>
      <c r="V613" s="543">
        <v>17424</v>
      </c>
      <c r="W613" s="566">
        <v>9308</v>
      </c>
      <c r="X613" s="566">
        <v>9308</v>
      </c>
      <c r="Y613" s="566">
        <v>9308</v>
      </c>
      <c r="Z613" s="566">
        <v>9308</v>
      </c>
      <c r="AK613" s="436"/>
      <c r="AL613" s="842"/>
      <c r="AM613" s="842"/>
      <c r="AN613" s="842"/>
      <c r="AO613" s="842"/>
      <c r="AP613" s="842"/>
      <c r="AQ613" s="842"/>
      <c r="AR613" s="842"/>
    </row>
    <row r="614" spans="1:44" s="335" customFormat="1" ht="58.5" customHeight="1">
      <c r="A614" s="1001"/>
      <c r="B614" s="1056"/>
      <c r="C614" s="1057"/>
      <c r="D614" s="1057"/>
      <c r="E614" s="1057"/>
      <c r="F614" s="1057"/>
      <c r="G614" s="1057"/>
      <c r="H614" s="1058"/>
      <c r="I614" s="1167"/>
      <c r="J614" s="844">
        <v>8023</v>
      </c>
      <c r="K614" s="541">
        <v>2907.2182022016</v>
      </c>
      <c r="L614" s="870">
        <v>213</v>
      </c>
      <c r="M614" s="971"/>
      <c r="N614" s="544">
        <v>0.392</v>
      </c>
      <c r="O614" s="850"/>
      <c r="P614" s="332">
        <f>ROUND(P613*N614,0)</f>
        <v>6830</v>
      </c>
      <c r="Q614" s="332">
        <v>6830</v>
      </c>
      <c r="R614" s="849">
        <v>6830</v>
      </c>
      <c r="S614" s="542">
        <v>6830</v>
      </c>
      <c r="T614" s="545">
        <v>6830</v>
      </c>
      <c r="U614" s="566">
        <v>6830</v>
      </c>
      <c r="V614" s="543">
        <v>6830</v>
      </c>
      <c r="W614" s="566">
        <v>3649</v>
      </c>
      <c r="X614" s="566">
        <v>3649</v>
      </c>
      <c r="Y614" s="566">
        <v>3649</v>
      </c>
      <c r="Z614" s="566">
        <v>3649</v>
      </c>
      <c r="AK614" s="436"/>
      <c r="AL614" s="842"/>
      <c r="AM614" s="842"/>
      <c r="AN614" s="842"/>
      <c r="AO614" s="842"/>
      <c r="AP614" s="842"/>
      <c r="AQ614" s="842"/>
      <c r="AR614" s="842"/>
    </row>
    <row r="615" spans="1:44" s="335" customFormat="1" ht="146.25" customHeight="1">
      <c r="A615" s="1001" t="s">
        <v>182</v>
      </c>
      <c r="B615" s="1056"/>
      <c r="C615" s="1057"/>
      <c r="D615" s="1057"/>
      <c r="E615" s="1057"/>
      <c r="F615" s="1057"/>
      <c r="G615" s="1057"/>
      <c r="H615" s="1058"/>
      <c r="I615" s="1167"/>
      <c r="J615" s="541">
        <v>771627.02</v>
      </c>
      <c r="K615" s="878">
        <v>659891.2856860855</v>
      </c>
      <c r="L615" s="870">
        <v>211</v>
      </c>
      <c r="M615" s="1000" t="s">
        <v>870</v>
      </c>
      <c r="N615" s="898">
        <v>74</v>
      </c>
      <c r="O615" s="546">
        <v>1616.2105263157894</v>
      </c>
      <c r="P615" s="332">
        <f>ROUND(N615*O615*12,0)</f>
        <v>1435195</v>
      </c>
      <c r="Q615" s="888">
        <v>1473984</v>
      </c>
      <c r="R615" s="882">
        <v>1532280</v>
      </c>
      <c r="S615" s="888">
        <v>1598082</v>
      </c>
      <c r="T615" s="878">
        <v>1473984</v>
      </c>
      <c r="U615" s="889">
        <v>1314577.31</v>
      </c>
      <c r="V615" s="543">
        <v>1314577.31</v>
      </c>
      <c r="W615" s="566">
        <v>787402</v>
      </c>
      <c r="X615" s="566">
        <v>787402</v>
      </c>
      <c r="Y615" s="566">
        <v>787402</v>
      </c>
      <c r="Z615" s="566">
        <v>787402</v>
      </c>
      <c r="AK615" s="436"/>
      <c r="AL615" s="842"/>
      <c r="AM615" s="842"/>
      <c r="AN615" s="842"/>
      <c r="AO615" s="842"/>
      <c r="AP615" s="842"/>
      <c r="AQ615" s="842"/>
      <c r="AR615" s="842"/>
    </row>
    <row r="616" spans="1:44" s="335" customFormat="1" ht="146.25" customHeight="1">
      <c r="A616" s="1001"/>
      <c r="B616" s="1056"/>
      <c r="C616" s="1057"/>
      <c r="D616" s="1057"/>
      <c r="E616" s="1057"/>
      <c r="F616" s="1057"/>
      <c r="G616" s="1057"/>
      <c r="H616" s="1058"/>
      <c r="I616" s="1167"/>
      <c r="J616" s="541">
        <v>238813.62</v>
      </c>
      <c r="K616" s="878">
        <v>204830.69</v>
      </c>
      <c r="L616" s="870">
        <v>213</v>
      </c>
      <c r="M616" s="993"/>
      <c r="N616" s="544">
        <v>0.31</v>
      </c>
      <c r="O616" s="546"/>
      <c r="P616" s="332">
        <f>ROUND(P615*N616,0)</f>
        <v>444910</v>
      </c>
      <c r="Q616" s="542">
        <v>456935.04</v>
      </c>
      <c r="R616" s="542">
        <f>ROUND(R615*N616,0)</f>
        <v>475007</v>
      </c>
      <c r="S616" s="542">
        <f>ROUND(S615*N616,0)</f>
        <v>495405</v>
      </c>
      <c r="T616" s="541">
        <v>456935</v>
      </c>
      <c r="U616" s="543">
        <v>407445.07</v>
      </c>
      <c r="V616" s="543">
        <v>407445.07</v>
      </c>
      <c r="W616" s="566">
        <v>244095</v>
      </c>
      <c r="X616" s="566">
        <v>244095</v>
      </c>
      <c r="Y616" s="566">
        <v>244095</v>
      </c>
      <c r="Z616" s="566">
        <v>244095</v>
      </c>
      <c r="AK616" s="436"/>
      <c r="AL616" s="842"/>
      <c r="AM616" s="842"/>
      <c r="AN616" s="842"/>
      <c r="AO616" s="842"/>
      <c r="AP616" s="842"/>
      <c r="AQ616" s="842"/>
      <c r="AR616" s="842"/>
    </row>
    <row r="617" spans="1:44" s="335" customFormat="1" ht="130.5" customHeight="1">
      <c r="A617" s="1001" t="s">
        <v>183</v>
      </c>
      <c r="B617" s="1056"/>
      <c r="C617" s="1057"/>
      <c r="D617" s="1057"/>
      <c r="E617" s="1057"/>
      <c r="F617" s="1057"/>
      <c r="G617" s="1057"/>
      <c r="H617" s="1058"/>
      <c r="I617" s="1167"/>
      <c r="J617" s="541">
        <v>328793</v>
      </c>
      <c r="K617" s="541">
        <v>480774.93647400005</v>
      </c>
      <c r="L617" s="870">
        <v>211</v>
      </c>
      <c r="M617" s="1150" t="s">
        <v>902</v>
      </c>
      <c r="N617" s="548">
        <v>51</v>
      </c>
      <c r="O617" s="541">
        <v>1572</v>
      </c>
      <c r="P617" s="332">
        <f>ROUND(N617*O617*12,0)</f>
        <v>962064</v>
      </c>
      <c r="Q617" s="542">
        <v>867744</v>
      </c>
      <c r="R617" s="542">
        <v>867744</v>
      </c>
      <c r="S617" s="542">
        <v>867744</v>
      </c>
      <c r="T617" s="541">
        <v>867744</v>
      </c>
      <c r="U617" s="543">
        <v>929616</v>
      </c>
      <c r="V617" s="543">
        <v>929616</v>
      </c>
      <c r="W617" s="566">
        <v>778171</v>
      </c>
      <c r="X617" s="566">
        <v>778171</v>
      </c>
      <c r="Y617" s="566">
        <v>778171</v>
      </c>
      <c r="Z617" s="566">
        <v>778171</v>
      </c>
      <c r="AK617" s="436"/>
      <c r="AL617" s="842"/>
      <c r="AM617" s="842"/>
      <c r="AN617" s="842"/>
      <c r="AO617" s="842"/>
      <c r="AP617" s="842"/>
      <c r="AQ617" s="842"/>
      <c r="AR617" s="842"/>
    </row>
    <row r="618" spans="1:44" s="335" customFormat="1" ht="146.25" customHeight="1">
      <c r="A618" s="993"/>
      <c r="B618" s="1056"/>
      <c r="C618" s="1057"/>
      <c r="D618" s="1057"/>
      <c r="E618" s="1057"/>
      <c r="F618" s="1057"/>
      <c r="G618" s="1057"/>
      <c r="H618" s="1058"/>
      <c r="I618" s="1167"/>
      <c r="J618" s="541">
        <v>104067</v>
      </c>
      <c r="K618" s="541">
        <v>145194.030815148</v>
      </c>
      <c r="L618" s="870">
        <v>213</v>
      </c>
      <c r="M618" s="1151"/>
      <c r="N618" s="544">
        <v>0.302</v>
      </c>
      <c r="O618" s="541"/>
      <c r="P618" s="332">
        <f>ROUND(P617*N618,0)</f>
        <v>290543</v>
      </c>
      <c r="Q618" s="542">
        <v>262059</v>
      </c>
      <c r="R618" s="542">
        <v>262059</v>
      </c>
      <c r="S618" s="542">
        <v>262059</v>
      </c>
      <c r="T618" s="541">
        <v>262059</v>
      </c>
      <c r="U618" s="543">
        <v>280744</v>
      </c>
      <c r="V618" s="543">
        <v>280744</v>
      </c>
      <c r="W618" s="566">
        <v>235008</v>
      </c>
      <c r="X618" s="566">
        <v>235008</v>
      </c>
      <c r="Y618" s="566">
        <v>235008</v>
      </c>
      <c r="Z618" s="566">
        <v>235008</v>
      </c>
      <c r="AK618" s="436"/>
      <c r="AL618" s="842"/>
      <c r="AM618" s="842"/>
      <c r="AN618" s="842"/>
      <c r="AO618" s="842"/>
      <c r="AP618" s="842"/>
      <c r="AQ618" s="842"/>
      <c r="AR618" s="842"/>
    </row>
    <row r="619" spans="1:44" s="335" customFormat="1" ht="46.5" customHeight="1" hidden="1">
      <c r="A619" s="993"/>
      <c r="B619" s="1056"/>
      <c r="C619" s="1057"/>
      <c r="D619" s="1057"/>
      <c r="E619" s="1057"/>
      <c r="F619" s="1057"/>
      <c r="G619" s="1057"/>
      <c r="H619" s="1058"/>
      <c r="I619" s="1167"/>
      <c r="J619" s="541">
        <v>176773</v>
      </c>
      <c r="K619" s="541">
        <v>304842.04954738</v>
      </c>
      <c r="L619" s="870">
        <v>211</v>
      </c>
      <c r="M619" s="1152" t="s">
        <v>319</v>
      </c>
      <c r="N619" s="548">
        <v>30</v>
      </c>
      <c r="O619" s="541">
        <v>1636</v>
      </c>
      <c r="P619" s="332">
        <f>ROUND(N619*O619*12,0)</f>
        <v>588960</v>
      </c>
      <c r="Q619" s="542">
        <v>588960</v>
      </c>
      <c r="R619" s="542">
        <v>588960</v>
      </c>
      <c r="S619" s="542">
        <v>588960</v>
      </c>
      <c r="T619" s="541">
        <v>588960</v>
      </c>
      <c r="U619" s="543">
        <v>0</v>
      </c>
      <c r="V619" s="543">
        <v>0</v>
      </c>
      <c r="W619" s="566">
        <v>0</v>
      </c>
      <c r="X619" s="566">
        <v>0</v>
      </c>
      <c r="Y619" s="566">
        <v>0</v>
      </c>
      <c r="Z619" s="566">
        <v>0</v>
      </c>
      <c r="AK619" s="436"/>
      <c r="AL619" s="842"/>
      <c r="AM619" s="842"/>
      <c r="AN619" s="842"/>
      <c r="AO619" s="842"/>
      <c r="AP619" s="842"/>
      <c r="AQ619" s="842"/>
      <c r="AR619" s="842"/>
    </row>
    <row r="620" spans="1:44" s="335" customFormat="1" ht="82.5" customHeight="1" hidden="1">
      <c r="A620" s="993"/>
      <c r="B620" s="1056"/>
      <c r="C620" s="1057"/>
      <c r="D620" s="1057"/>
      <c r="E620" s="1057"/>
      <c r="F620" s="1057"/>
      <c r="G620" s="1057"/>
      <c r="H620" s="1058"/>
      <c r="I620" s="1167"/>
      <c r="J620" s="541">
        <v>56411</v>
      </c>
      <c r="K620" s="541">
        <v>92062.29896330876</v>
      </c>
      <c r="L620" s="870">
        <v>213</v>
      </c>
      <c r="M620" s="993"/>
      <c r="N620" s="544">
        <v>0.302</v>
      </c>
      <c r="O620" s="541"/>
      <c r="P620" s="332">
        <f>ROUND(P619*N620,0)</f>
        <v>177866</v>
      </c>
      <c r="Q620" s="542">
        <v>177866</v>
      </c>
      <c r="R620" s="542">
        <v>177866</v>
      </c>
      <c r="S620" s="542">
        <v>177866</v>
      </c>
      <c r="T620" s="541">
        <v>177866</v>
      </c>
      <c r="U620" s="543">
        <v>0</v>
      </c>
      <c r="V620" s="543">
        <v>0</v>
      </c>
      <c r="W620" s="566">
        <v>0</v>
      </c>
      <c r="X620" s="566">
        <v>0</v>
      </c>
      <c r="Y620" s="566">
        <v>0</v>
      </c>
      <c r="Z620" s="566">
        <v>0</v>
      </c>
      <c r="AK620" s="436"/>
      <c r="AL620" s="842"/>
      <c r="AM620" s="842"/>
      <c r="AN620" s="842"/>
      <c r="AO620" s="842"/>
      <c r="AP620" s="842"/>
      <c r="AQ620" s="842"/>
      <c r="AR620" s="842"/>
    </row>
    <row r="621" spans="1:44" s="335" customFormat="1" ht="45" customHeight="1">
      <c r="A621" s="1001" t="s">
        <v>184</v>
      </c>
      <c r="B621" s="1056"/>
      <c r="C621" s="1057"/>
      <c r="D621" s="1057"/>
      <c r="E621" s="1057"/>
      <c r="F621" s="1057"/>
      <c r="G621" s="1057"/>
      <c r="H621" s="1058"/>
      <c r="I621" s="1167"/>
      <c r="J621" s="844">
        <v>27463.24</v>
      </c>
      <c r="K621" s="541">
        <v>24103.212135600006</v>
      </c>
      <c r="L621" s="870">
        <v>211</v>
      </c>
      <c r="M621" s="971" t="s">
        <v>737</v>
      </c>
      <c r="N621" s="877">
        <v>3</v>
      </c>
      <c r="O621" s="850">
        <v>1452</v>
      </c>
      <c r="P621" s="332">
        <f>ROUND(N621*O621*12,0)</f>
        <v>52272</v>
      </c>
      <c r="Q621" s="542">
        <v>52272</v>
      </c>
      <c r="R621" s="542">
        <v>52272</v>
      </c>
      <c r="S621" s="542">
        <v>52272</v>
      </c>
      <c r="T621" s="541">
        <v>52272</v>
      </c>
      <c r="U621" s="543">
        <v>50775.74</v>
      </c>
      <c r="V621" s="543">
        <v>50775.74</v>
      </c>
      <c r="W621" s="566">
        <v>27924</v>
      </c>
      <c r="X621" s="566">
        <v>27924</v>
      </c>
      <c r="Y621" s="566">
        <v>27924</v>
      </c>
      <c r="Z621" s="566">
        <v>27924</v>
      </c>
      <c r="AK621" s="436"/>
      <c r="AL621" s="842"/>
      <c r="AM621" s="842"/>
      <c r="AN621" s="842"/>
      <c r="AO621" s="842"/>
      <c r="AP621" s="842"/>
      <c r="AQ621" s="842"/>
      <c r="AR621" s="842"/>
    </row>
    <row r="622" spans="1:44" s="335" customFormat="1" ht="64.5" customHeight="1">
      <c r="A622" s="1001"/>
      <c r="B622" s="1056"/>
      <c r="C622" s="1057"/>
      <c r="D622" s="1057"/>
      <c r="E622" s="1057"/>
      <c r="F622" s="1057"/>
      <c r="G622" s="1057"/>
      <c r="H622" s="1058"/>
      <c r="I622" s="1167"/>
      <c r="J622" s="844">
        <v>8293.9</v>
      </c>
      <c r="K622" s="541">
        <v>7278.82</v>
      </c>
      <c r="L622" s="870">
        <v>213</v>
      </c>
      <c r="M622" s="971"/>
      <c r="N622" s="544">
        <v>0.302</v>
      </c>
      <c r="O622" s="850"/>
      <c r="P622" s="332">
        <f>ROUND(P621*N622,0)</f>
        <v>15786</v>
      </c>
      <c r="Q622" s="542">
        <v>15786</v>
      </c>
      <c r="R622" s="542">
        <v>15786</v>
      </c>
      <c r="S622" s="542">
        <v>15786</v>
      </c>
      <c r="T622" s="541">
        <v>15786</v>
      </c>
      <c r="U622" s="543">
        <v>15334.28</v>
      </c>
      <c r="V622" s="543">
        <v>15334.28</v>
      </c>
      <c r="W622" s="566">
        <v>8433</v>
      </c>
      <c r="X622" s="566">
        <v>8433</v>
      </c>
      <c r="Y622" s="566">
        <v>8433</v>
      </c>
      <c r="Z622" s="566">
        <v>8433</v>
      </c>
      <c r="AK622" s="436"/>
      <c r="AL622" s="842"/>
      <c r="AM622" s="842"/>
      <c r="AN622" s="842"/>
      <c r="AO622" s="842"/>
      <c r="AP622" s="842"/>
      <c r="AQ622" s="842"/>
      <c r="AR622" s="842"/>
    </row>
    <row r="623" spans="1:44" s="335" customFormat="1" ht="102" customHeight="1">
      <c r="A623" s="1001" t="s">
        <v>185</v>
      </c>
      <c r="B623" s="1056"/>
      <c r="C623" s="1057"/>
      <c r="D623" s="1057"/>
      <c r="E623" s="1057"/>
      <c r="F623" s="1057"/>
      <c r="G623" s="1057"/>
      <c r="H623" s="1058"/>
      <c r="I623" s="1167"/>
      <c r="J623" s="844">
        <v>143236.26</v>
      </c>
      <c r="K623" s="878">
        <v>117190.577358</v>
      </c>
      <c r="L623" s="870">
        <v>211</v>
      </c>
      <c r="M623" s="971" t="s">
        <v>731</v>
      </c>
      <c r="N623" s="848">
        <v>15</v>
      </c>
      <c r="O623" s="899">
        <v>1548</v>
      </c>
      <c r="P623" s="332">
        <f>ROUND(N623*O623*12,0)</f>
        <v>278640</v>
      </c>
      <c r="Q623" s="888">
        <v>278640</v>
      </c>
      <c r="R623" s="888">
        <v>278640</v>
      </c>
      <c r="S623" s="888">
        <v>278640</v>
      </c>
      <c r="T623" s="878">
        <v>278640</v>
      </c>
      <c r="U623" s="889">
        <v>233252</v>
      </c>
      <c r="V623" s="543">
        <v>233252</v>
      </c>
      <c r="W623" s="566">
        <v>148849</v>
      </c>
      <c r="X623" s="566">
        <v>148849</v>
      </c>
      <c r="Y623" s="566">
        <v>148849</v>
      </c>
      <c r="Z623" s="566">
        <v>148849</v>
      </c>
      <c r="AK623" s="436"/>
      <c r="AL623" s="842"/>
      <c r="AM623" s="842"/>
      <c r="AN623" s="842"/>
      <c r="AO623" s="842"/>
      <c r="AP623" s="842"/>
      <c r="AQ623" s="842"/>
      <c r="AR623" s="842"/>
    </row>
    <row r="624" spans="1:44" s="335" customFormat="1" ht="84" customHeight="1">
      <c r="A624" s="1001"/>
      <c r="B624" s="1056"/>
      <c r="C624" s="1057"/>
      <c r="D624" s="1057"/>
      <c r="E624" s="1057"/>
      <c r="F624" s="1057"/>
      <c r="G624" s="1057"/>
      <c r="H624" s="1058"/>
      <c r="I624" s="1167"/>
      <c r="J624" s="844">
        <v>45164.89</v>
      </c>
      <c r="K624" s="878">
        <v>39392.71</v>
      </c>
      <c r="L624" s="870">
        <v>213</v>
      </c>
      <c r="M624" s="993"/>
      <c r="N624" s="544">
        <v>0.342</v>
      </c>
      <c r="O624" s="899"/>
      <c r="P624" s="332">
        <f>ROUND(P623*N624,0)</f>
        <v>95295</v>
      </c>
      <c r="Q624" s="888">
        <v>95295</v>
      </c>
      <c r="R624" s="888">
        <v>95295</v>
      </c>
      <c r="S624" s="888">
        <v>95295</v>
      </c>
      <c r="T624" s="878">
        <v>95295</v>
      </c>
      <c r="U624" s="889">
        <v>73240.08</v>
      </c>
      <c r="V624" s="543">
        <v>73240.08</v>
      </c>
      <c r="W624" s="566">
        <v>50907</v>
      </c>
      <c r="X624" s="566">
        <v>50907</v>
      </c>
      <c r="Y624" s="566">
        <v>50907</v>
      </c>
      <c r="Z624" s="566">
        <v>50907</v>
      </c>
      <c r="AK624" s="436"/>
      <c r="AL624" s="842"/>
      <c r="AM624" s="842"/>
      <c r="AN624" s="842"/>
      <c r="AO624" s="842"/>
      <c r="AP624" s="842"/>
      <c r="AQ624" s="842"/>
      <c r="AR624" s="842"/>
    </row>
    <row r="625" spans="1:44" s="335" customFormat="1" ht="105" customHeight="1">
      <c r="A625" s="1001" t="s">
        <v>186</v>
      </c>
      <c r="B625" s="1056"/>
      <c r="C625" s="1057"/>
      <c r="D625" s="1057"/>
      <c r="E625" s="1057"/>
      <c r="F625" s="1057"/>
      <c r="G625" s="1057"/>
      <c r="H625" s="1058"/>
      <c r="I625" s="1167"/>
      <c r="J625" s="844">
        <v>222372.25</v>
      </c>
      <c r="K625" s="878">
        <v>187221.98511</v>
      </c>
      <c r="L625" s="870">
        <v>211</v>
      </c>
      <c r="M625" s="1148" t="s">
        <v>903</v>
      </c>
      <c r="N625" s="900">
        <v>24</v>
      </c>
      <c r="O625" s="878">
        <v>1596</v>
      </c>
      <c r="P625" s="332">
        <f>ROUND(N625*O625*12,0)</f>
        <v>459648</v>
      </c>
      <c r="Q625" s="888">
        <v>383040</v>
      </c>
      <c r="R625" s="888">
        <v>383040</v>
      </c>
      <c r="S625" s="888">
        <v>383040</v>
      </c>
      <c r="T625" s="878">
        <v>383040</v>
      </c>
      <c r="U625" s="889">
        <v>300519.4</v>
      </c>
      <c r="V625" s="543">
        <v>300519.4</v>
      </c>
      <c r="W625" s="566">
        <v>204620</v>
      </c>
      <c r="X625" s="566">
        <v>204620</v>
      </c>
      <c r="Y625" s="566">
        <v>204620</v>
      </c>
      <c r="Z625" s="566">
        <v>204620</v>
      </c>
      <c r="AK625" s="436"/>
      <c r="AL625" s="842"/>
      <c r="AM625" s="842"/>
      <c r="AN625" s="842"/>
      <c r="AO625" s="842"/>
      <c r="AP625" s="842"/>
      <c r="AQ625" s="842"/>
      <c r="AR625" s="842"/>
    </row>
    <row r="626" spans="1:44" s="335" customFormat="1" ht="122.25" customHeight="1">
      <c r="A626" s="1001"/>
      <c r="B626" s="1056"/>
      <c r="C626" s="1057"/>
      <c r="D626" s="1057"/>
      <c r="E626" s="1057"/>
      <c r="F626" s="1057"/>
      <c r="G626" s="1057"/>
      <c r="H626" s="1058"/>
      <c r="I626" s="1167"/>
      <c r="J626" s="541">
        <v>68413.17</v>
      </c>
      <c r="K626" s="878">
        <v>57727.72217205499</v>
      </c>
      <c r="L626" s="870">
        <v>213</v>
      </c>
      <c r="M626" s="993"/>
      <c r="N626" s="544">
        <v>0.3093</v>
      </c>
      <c r="O626" s="878"/>
      <c r="P626" s="332">
        <f>ROUND(P625*N626,0)</f>
        <v>142169</v>
      </c>
      <c r="Q626" s="888">
        <v>118474</v>
      </c>
      <c r="R626" s="888">
        <v>118474</v>
      </c>
      <c r="S626" s="888">
        <v>118474</v>
      </c>
      <c r="T626" s="878">
        <v>118474</v>
      </c>
      <c r="U626" s="889">
        <v>93161.01</v>
      </c>
      <c r="V626" s="543">
        <v>93161.01</v>
      </c>
      <c r="W626" s="566">
        <v>63289</v>
      </c>
      <c r="X626" s="566">
        <v>63289</v>
      </c>
      <c r="Y626" s="566">
        <v>63289</v>
      </c>
      <c r="Z626" s="566">
        <v>63289</v>
      </c>
      <c r="AK626" s="436"/>
      <c r="AL626" s="842"/>
      <c r="AM626" s="842"/>
      <c r="AN626" s="842"/>
      <c r="AO626" s="842"/>
      <c r="AP626" s="842"/>
      <c r="AQ626" s="842"/>
      <c r="AR626" s="842"/>
    </row>
    <row r="627" spans="1:44" s="335" customFormat="1" ht="36" customHeight="1">
      <c r="A627" s="1001" t="s">
        <v>187</v>
      </c>
      <c r="B627" s="1056"/>
      <c r="C627" s="1057"/>
      <c r="D627" s="1057"/>
      <c r="E627" s="1057"/>
      <c r="F627" s="1057"/>
      <c r="G627" s="1057"/>
      <c r="H627" s="1058"/>
      <c r="I627" s="1167"/>
      <c r="J627" s="844">
        <v>28614.78</v>
      </c>
      <c r="K627" s="878">
        <v>39007.192462000006</v>
      </c>
      <c r="L627" s="870">
        <v>211</v>
      </c>
      <c r="M627" s="1149" t="s">
        <v>742</v>
      </c>
      <c r="N627" s="855">
        <v>2</v>
      </c>
      <c r="O627" s="857">
        <v>1512</v>
      </c>
      <c r="P627" s="332">
        <f>ROUND(N627*O627*12,0)</f>
        <v>36288</v>
      </c>
      <c r="Q627" s="332">
        <v>36288</v>
      </c>
      <c r="R627" s="332">
        <v>36288</v>
      </c>
      <c r="S627" s="332">
        <v>36288</v>
      </c>
      <c r="T627" s="545">
        <v>36288</v>
      </c>
      <c r="U627" s="566">
        <v>36288.02</v>
      </c>
      <c r="V627" s="543">
        <v>36288.02</v>
      </c>
      <c r="W627" s="566">
        <v>19385</v>
      </c>
      <c r="X627" s="566">
        <v>19385</v>
      </c>
      <c r="Y627" s="566">
        <v>19385</v>
      </c>
      <c r="Z627" s="566">
        <v>19385</v>
      </c>
      <c r="AK627" s="436"/>
      <c r="AL627" s="842"/>
      <c r="AM627" s="842"/>
      <c r="AN627" s="842"/>
      <c r="AO627" s="842"/>
      <c r="AP627" s="842"/>
      <c r="AQ627" s="842"/>
      <c r="AR627" s="842"/>
    </row>
    <row r="628" spans="1:44" s="335" customFormat="1" ht="76.5" customHeight="1">
      <c r="A628" s="1001"/>
      <c r="B628" s="1056"/>
      <c r="C628" s="1057"/>
      <c r="D628" s="1057"/>
      <c r="E628" s="1057"/>
      <c r="F628" s="1057"/>
      <c r="G628" s="1057"/>
      <c r="H628" s="1058"/>
      <c r="I628" s="1167"/>
      <c r="J628" s="844">
        <v>9199</v>
      </c>
      <c r="K628" s="878">
        <v>11780.02493</v>
      </c>
      <c r="L628" s="870">
        <v>213</v>
      </c>
      <c r="M628" s="993"/>
      <c r="N628" s="544">
        <v>0.302</v>
      </c>
      <c r="O628" s="857"/>
      <c r="P628" s="332">
        <f>ROUND(P627*N628,0)</f>
        <v>10959</v>
      </c>
      <c r="Q628" s="332">
        <v>10959</v>
      </c>
      <c r="R628" s="332">
        <v>10959</v>
      </c>
      <c r="S628" s="332">
        <v>10959</v>
      </c>
      <c r="T628" s="545">
        <v>10959</v>
      </c>
      <c r="U628" s="566">
        <v>10958.98</v>
      </c>
      <c r="V628" s="543">
        <v>10958.98</v>
      </c>
      <c r="W628" s="566">
        <v>5854</v>
      </c>
      <c r="X628" s="566">
        <v>5854</v>
      </c>
      <c r="Y628" s="566">
        <v>5854</v>
      </c>
      <c r="Z628" s="566">
        <v>5854</v>
      </c>
      <c r="AK628" s="436"/>
      <c r="AL628" s="842"/>
      <c r="AM628" s="842"/>
      <c r="AN628" s="842"/>
      <c r="AO628" s="842"/>
      <c r="AP628" s="842"/>
      <c r="AQ628" s="842"/>
      <c r="AR628" s="842"/>
    </row>
    <row r="629" spans="1:44" s="335" customFormat="1" ht="29.25" customHeight="1">
      <c r="A629" s="1001" t="s">
        <v>188</v>
      </c>
      <c r="B629" s="1056"/>
      <c r="C629" s="1057"/>
      <c r="D629" s="1057"/>
      <c r="E629" s="1057"/>
      <c r="F629" s="1057"/>
      <c r="G629" s="1057"/>
      <c r="H629" s="1058"/>
      <c r="I629" s="1167"/>
      <c r="J629" s="844">
        <v>25451.84</v>
      </c>
      <c r="K629" s="541">
        <v>18002.585727</v>
      </c>
      <c r="L629" s="870">
        <v>211</v>
      </c>
      <c r="M629" s="997" t="s">
        <v>728</v>
      </c>
      <c r="N629" s="901">
        <v>1</v>
      </c>
      <c r="O629" s="549">
        <f>ROUND(12100*0.12,1)</f>
        <v>1452</v>
      </c>
      <c r="P629" s="332">
        <f>ROUND(N629*O629*12,0)</f>
        <v>17424</v>
      </c>
      <c r="Q629" s="332">
        <v>17424</v>
      </c>
      <c r="R629" s="849">
        <v>17424</v>
      </c>
      <c r="S629" s="542">
        <v>17424</v>
      </c>
      <c r="T629" s="545">
        <v>17424</v>
      </c>
      <c r="U629" s="566">
        <v>11810.43</v>
      </c>
      <c r="V629" s="543">
        <v>11810.43</v>
      </c>
      <c r="W629" s="566">
        <v>9307</v>
      </c>
      <c r="X629" s="566">
        <v>9307</v>
      </c>
      <c r="Y629" s="566">
        <v>9307</v>
      </c>
      <c r="Z629" s="566">
        <v>9307</v>
      </c>
      <c r="AK629" s="436"/>
      <c r="AL629" s="842"/>
      <c r="AM629" s="842"/>
      <c r="AN629" s="842"/>
      <c r="AO629" s="842"/>
      <c r="AP629" s="842"/>
      <c r="AQ629" s="842"/>
      <c r="AR629" s="842"/>
    </row>
    <row r="630" spans="1:44" s="335" customFormat="1" ht="79.5" customHeight="1">
      <c r="A630" s="1001"/>
      <c r="B630" s="1059"/>
      <c r="C630" s="1060"/>
      <c r="D630" s="1060"/>
      <c r="E630" s="1060"/>
      <c r="F630" s="1060"/>
      <c r="G630" s="1060"/>
      <c r="H630" s="1061"/>
      <c r="I630" s="1167"/>
      <c r="J630" s="844">
        <v>8570.77</v>
      </c>
      <c r="K630" s="541">
        <v>5436.77452934</v>
      </c>
      <c r="L630" s="870">
        <v>213</v>
      </c>
      <c r="M630" s="997"/>
      <c r="N630" s="544">
        <v>0.3022</v>
      </c>
      <c r="O630" s="549"/>
      <c r="P630" s="332">
        <f>ROUND(P629*N630,0)</f>
        <v>5266</v>
      </c>
      <c r="Q630" s="332">
        <v>5266</v>
      </c>
      <c r="R630" s="332">
        <v>5266</v>
      </c>
      <c r="S630" s="332">
        <v>5266</v>
      </c>
      <c r="T630" s="545">
        <v>5266</v>
      </c>
      <c r="U630" s="566">
        <v>3571.46</v>
      </c>
      <c r="V630" s="543">
        <v>3571.46</v>
      </c>
      <c r="W630" s="566">
        <v>2813</v>
      </c>
      <c r="X630" s="566">
        <v>2813</v>
      </c>
      <c r="Y630" s="566">
        <v>2813</v>
      </c>
      <c r="Z630" s="566">
        <v>2813</v>
      </c>
      <c r="AK630" s="436"/>
      <c r="AL630" s="842"/>
      <c r="AM630" s="842"/>
      <c r="AN630" s="842"/>
      <c r="AO630" s="842"/>
      <c r="AP630" s="842"/>
      <c r="AQ630" s="842"/>
      <c r="AR630" s="842"/>
    </row>
    <row r="631" spans="1:44" s="335" customFormat="1" ht="65.25" customHeight="1">
      <c r="A631" s="569" t="s">
        <v>59</v>
      </c>
      <c r="B631" s="902"/>
      <c r="C631" s="903"/>
      <c r="D631" s="903"/>
      <c r="E631" s="903"/>
      <c r="F631" s="903"/>
      <c r="G631" s="903"/>
      <c r="H631" s="904"/>
      <c r="I631" s="563"/>
      <c r="J631" s="844"/>
      <c r="K631" s="541"/>
      <c r="L631" s="870"/>
      <c r="M631" s="570"/>
      <c r="N631" s="544"/>
      <c r="O631" s="549"/>
      <c r="P631" s="332"/>
      <c r="Q631" s="332"/>
      <c r="R631" s="332"/>
      <c r="S631" s="332"/>
      <c r="T631" s="545"/>
      <c r="U631" s="566"/>
      <c r="V631" s="543"/>
      <c r="W631" s="566">
        <v>600000</v>
      </c>
      <c r="X631" s="566">
        <v>600000</v>
      </c>
      <c r="Y631" s="566">
        <v>600000</v>
      </c>
      <c r="Z631" s="566">
        <v>600000</v>
      </c>
      <c r="AK631" s="436"/>
      <c r="AL631" s="842"/>
      <c r="AM631" s="842"/>
      <c r="AN631" s="842"/>
      <c r="AO631" s="842"/>
      <c r="AP631" s="842"/>
      <c r="AQ631" s="842"/>
      <c r="AR631" s="842"/>
    </row>
    <row r="632" spans="1:44" ht="45" customHeight="1">
      <c r="A632" s="222" t="s">
        <v>16</v>
      </c>
      <c r="B632" s="972"/>
      <c r="C632" s="973"/>
      <c r="D632" s="973"/>
      <c r="E632" s="973"/>
      <c r="F632" s="973"/>
      <c r="G632" s="973"/>
      <c r="H632" s="973"/>
      <c r="I632" s="996" t="s">
        <v>221</v>
      </c>
      <c r="J632" s="223">
        <f>J633+J634</f>
        <v>1124163.07</v>
      </c>
      <c r="K632" s="49">
        <v>1054620</v>
      </c>
      <c r="L632" s="224" t="s">
        <v>74</v>
      </c>
      <c r="M632" s="225"/>
      <c r="N632" s="295">
        <f>N639+N641+N643+N645+N647</f>
        <v>17</v>
      </c>
      <c r="O632" s="226">
        <v>5000</v>
      </c>
      <c r="P632" s="226">
        <f aca="true" t="shared" si="32" ref="P632:Z632">P633+P634</f>
        <v>1328040</v>
      </c>
      <c r="Q632" s="226">
        <f t="shared" si="32"/>
        <v>1249920</v>
      </c>
      <c r="R632" s="226">
        <f t="shared" si="32"/>
        <v>1249920</v>
      </c>
      <c r="S632" s="226">
        <f t="shared" si="32"/>
        <v>1249920</v>
      </c>
      <c r="T632" s="227">
        <f t="shared" si="32"/>
        <v>1249920</v>
      </c>
      <c r="U632" s="49">
        <v>1321530</v>
      </c>
      <c r="V632" s="49">
        <v>1321530</v>
      </c>
      <c r="W632" s="49">
        <v>667706</v>
      </c>
      <c r="X632" s="49">
        <v>667706</v>
      </c>
      <c r="Y632" s="49">
        <v>667706</v>
      </c>
      <c r="Z632" s="49">
        <v>667706</v>
      </c>
      <c r="AB632" s="7"/>
      <c r="AK632" s="3"/>
      <c r="AL632" s="12"/>
      <c r="AM632" s="12"/>
      <c r="AN632" s="12"/>
      <c r="AO632" s="12"/>
      <c r="AP632" s="12"/>
      <c r="AQ632" s="12"/>
      <c r="AR632" s="12"/>
    </row>
    <row r="633" spans="1:44" ht="38.25" customHeight="1">
      <c r="A633" s="228"/>
      <c r="B633" s="969" t="s">
        <v>348</v>
      </c>
      <c r="C633" s="970"/>
      <c r="D633" s="970"/>
      <c r="E633" s="970"/>
      <c r="F633" s="970"/>
      <c r="G633" s="970"/>
      <c r="H633" s="970"/>
      <c r="I633" s="996"/>
      <c r="J633" s="205">
        <f>J635+J637+J639+J641+J643+J645+J647</f>
        <v>863710.98</v>
      </c>
      <c r="K633" s="205">
        <f>K635+K637+K639+K641+K643+K645+K647</f>
        <v>1620000</v>
      </c>
      <c r="L633" s="213">
        <v>211</v>
      </c>
      <c r="M633" s="214"/>
      <c r="N633" s="296">
        <f aca="true" t="shared" si="33" ref="N633:Y634">N635+N637+N639+N641+N643+N645+N647</f>
        <v>17</v>
      </c>
      <c r="O633" s="207">
        <f t="shared" si="33"/>
        <v>25000</v>
      </c>
      <c r="P633" s="207">
        <f t="shared" si="33"/>
        <v>1020000</v>
      </c>
      <c r="Q633" s="207">
        <f t="shared" si="33"/>
        <v>960000</v>
      </c>
      <c r="R633" s="207">
        <f t="shared" si="33"/>
        <v>960000</v>
      </c>
      <c r="S633" s="207">
        <f t="shared" si="33"/>
        <v>960000</v>
      </c>
      <c r="T633" s="205">
        <f t="shared" si="33"/>
        <v>960000</v>
      </c>
      <c r="U633" s="50">
        <v>1015000</v>
      </c>
      <c r="V633" s="50">
        <v>1015000</v>
      </c>
      <c r="W633" s="50">
        <v>512832</v>
      </c>
      <c r="X633" s="50">
        <v>512832</v>
      </c>
      <c r="Y633" s="50">
        <v>512832</v>
      </c>
      <c r="Z633" s="30">
        <v>512832</v>
      </c>
      <c r="AB633" s="7"/>
      <c r="AK633" s="3"/>
      <c r="AL633" s="12"/>
      <c r="AM633" s="12"/>
      <c r="AN633" s="12"/>
      <c r="AO633" s="12"/>
      <c r="AP633" s="12"/>
      <c r="AQ633" s="12"/>
      <c r="AR633" s="12"/>
    </row>
    <row r="634" spans="1:44" ht="38.25" customHeight="1">
      <c r="A634" s="228"/>
      <c r="B634" s="969" t="s">
        <v>349</v>
      </c>
      <c r="C634" s="970"/>
      <c r="D634" s="970"/>
      <c r="E634" s="970"/>
      <c r="F634" s="970"/>
      <c r="G634" s="970"/>
      <c r="H634" s="970"/>
      <c r="I634" s="996"/>
      <c r="J634" s="205">
        <f>J636+J638+J640+J642+J644+J646+J648</f>
        <v>260452.09</v>
      </c>
      <c r="K634" s="205">
        <f>K636+K638+K640+K642+K644+K646+K648</f>
        <v>489240</v>
      </c>
      <c r="L634" s="213">
        <v>213</v>
      </c>
      <c r="M634" s="214"/>
      <c r="N634" s="296"/>
      <c r="O634" s="207">
        <f t="shared" si="33"/>
        <v>0</v>
      </c>
      <c r="P634" s="207">
        <f t="shared" si="33"/>
        <v>308040</v>
      </c>
      <c r="Q634" s="207">
        <f t="shared" si="33"/>
        <v>289920</v>
      </c>
      <c r="R634" s="207">
        <f t="shared" si="33"/>
        <v>289920</v>
      </c>
      <c r="S634" s="207">
        <f t="shared" si="33"/>
        <v>289920</v>
      </c>
      <c r="T634" s="205">
        <f t="shared" si="33"/>
        <v>289920</v>
      </c>
      <c r="U634" s="50">
        <v>306530</v>
      </c>
      <c r="V634" s="50">
        <v>306530</v>
      </c>
      <c r="W634" s="50">
        <v>154874</v>
      </c>
      <c r="X634" s="50">
        <v>154874</v>
      </c>
      <c r="Y634" s="50">
        <v>154874</v>
      </c>
      <c r="Z634" s="30">
        <v>154874</v>
      </c>
      <c r="AB634" s="7"/>
      <c r="AK634" s="3"/>
      <c r="AL634" s="12"/>
      <c r="AM634" s="12"/>
      <c r="AN634" s="12"/>
      <c r="AO634" s="12"/>
      <c r="AP634" s="12"/>
      <c r="AQ634" s="12"/>
      <c r="AR634" s="12"/>
    </row>
    <row r="635" spans="1:44" ht="23.25" customHeight="1" hidden="1">
      <c r="A635" s="998" t="s">
        <v>59</v>
      </c>
      <c r="B635" s="999"/>
      <c r="C635" s="995"/>
      <c r="D635" s="995"/>
      <c r="E635" s="995"/>
      <c r="F635" s="995"/>
      <c r="G635" s="995"/>
      <c r="H635" s="995"/>
      <c r="I635" s="996"/>
      <c r="J635" s="206">
        <v>0</v>
      </c>
      <c r="K635" s="94">
        <v>810000</v>
      </c>
      <c r="L635" s="229">
        <v>211</v>
      </c>
      <c r="M635" s="977"/>
      <c r="N635" s="285">
        <v>0</v>
      </c>
      <c r="O635" s="215">
        <v>0</v>
      </c>
      <c r="P635" s="215">
        <v>0</v>
      </c>
      <c r="Q635" s="215">
        <v>0</v>
      </c>
      <c r="R635" s="215">
        <v>0</v>
      </c>
      <c r="S635" s="215">
        <v>0</v>
      </c>
      <c r="T635" s="30">
        <v>0</v>
      </c>
      <c r="U635" s="30">
        <v>0</v>
      </c>
      <c r="V635" s="50">
        <v>0</v>
      </c>
      <c r="W635" s="30"/>
      <c r="X635" s="50">
        <v>0</v>
      </c>
      <c r="Y635" s="30">
        <v>0</v>
      </c>
      <c r="Z635" s="30">
        <v>0</v>
      </c>
      <c r="AB635" s="7"/>
      <c r="AK635" s="3"/>
      <c r="AL635" s="12"/>
      <c r="AM635" s="12"/>
      <c r="AN635" s="12"/>
      <c r="AO635" s="12"/>
      <c r="AP635" s="12"/>
      <c r="AQ635" s="12"/>
      <c r="AR635" s="12"/>
    </row>
    <row r="636" spans="1:44" ht="27" hidden="1">
      <c r="A636" s="970"/>
      <c r="B636" s="995"/>
      <c r="C636" s="995"/>
      <c r="D636" s="995"/>
      <c r="E636" s="995"/>
      <c r="F636" s="995"/>
      <c r="G636" s="995"/>
      <c r="H636" s="995"/>
      <c r="I636" s="996"/>
      <c r="J636" s="206">
        <v>0</v>
      </c>
      <c r="K636" s="94">
        <v>244620</v>
      </c>
      <c r="L636" s="229">
        <v>213</v>
      </c>
      <c r="M636" s="977"/>
      <c r="N636" s="285">
        <v>0</v>
      </c>
      <c r="O636" s="215">
        <v>0</v>
      </c>
      <c r="P636" s="215">
        <v>0</v>
      </c>
      <c r="Q636" s="215">
        <v>0</v>
      </c>
      <c r="R636" s="215">
        <v>0</v>
      </c>
      <c r="S636" s="215">
        <v>0</v>
      </c>
      <c r="T636" s="30">
        <v>0</v>
      </c>
      <c r="U636" s="30">
        <v>0</v>
      </c>
      <c r="V636" s="50">
        <v>0</v>
      </c>
      <c r="W636" s="30"/>
      <c r="X636" s="50">
        <v>0</v>
      </c>
      <c r="Y636" s="30">
        <v>0</v>
      </c>
      <c r="Z636" s="30">
        <v>0</v>
      </c>
      <c r="AB636" s="7"/>
      <c r="AK636" s="3"/>
      <c r="AL636" s="12"/>
      <c r="AM636" s="12"/>
      <c r="AN636" s="12"/>
      <c r="AO636" s="12"/>
      <c r="AP636" s="12"/>
      <c r="AQ636" s="12"/>
      <c r="AR636" s="12"/>
    </row>
    <row r="637" spans="1:44" ht="35.25" hidden="1">
      <c r="A637" s="994" t="s">
        <v>39</v>
      </c>
      <c r="B637" s="975"/>
      <c r="C637" s="975"/>
      <c r="D637" s="975"/>
      <c r="E637" s="975"/>
      <c r="F637" s="975"/>
      <c r="G637" s="975"/>
      <c r="H637" s="975"/>
      <c r="I637" s="996"/>
      <c r="J637" s="230">
        <v>50129.5</v>
      </c>
      <c r="K637" s="231">
        <v>45000</v>
      </c>
      <c r="L637" s="232">
        <v>211</v>
      </c>
      <c r="M637" s="977"/>
      <c r="N637" s="297">
        <v>0</v>
      </c>
      <c r="O637" s="233">
        <v>0</v>
      </c>
      <c r="P637" s="233">
        <v>0</v>
      </c>
      <c r="Q637" s="233">
        <v>0</v>
      </c>
      <c r="R637" s="231">
        <v>0</v>
      </c>
      <c r="S637" s="94">
        <v>0</v>
      </c>
      <c r="T637" s="30">
        <v>0</v>
      </c>
      <c r="U637" s="30">
        <v>0</v>
      </c>
      <c r="V637" s="50">
        <v>0</v>
      </c>
      <c r="W637" s="30"/>
      <c r="X637" s="50">
        <v>0</v>
      </c>
      <c r="Y637" s="30">
        <v>0</v>
      </c>
      <c r="Z637" s="30">
        <v>0</v>
      </c>
      <c r="AB637" s="7"/>
      <c r="AK637" s="3"/>
      <c r="AL637" s="12"/>
      <c r="AM637" s="12"/>
      <c r="AN637" s="12"/>
      <c r="AO637" s="12"/>
      <c r="AP637" s="12"/>
      <c r="AQ637" s="12"/>
      <c r="AR637" s="12"/>
    </row>
    <row r="638" spans="1:44" ht="35.25" hidden="1">
      <c r="A638" s="974"/>
      <c r="B638" s="975"/>
      <c r="C638" s="975"/>
      <c r="D638" s="975"/>
      <c r="E638" s="975"/>
      <c r="F638" s="975"/>
      <c r="G638" s="975"/>
      <c r="H638" s="975"/>
      <c r="I638" s="996"/>
      <c r="J638" s="230">
        <v>15139.1</v>
      </c>
      <c r="K638" s="231">
        <v>13590</v>
      </c>
      <c r="L638" s="232">
        <v>213</v>
      </c>
      <c r="M638" s="977"/>
      <c r="N638" s="297">
        <v>0</v>
      </c>
      <c r="O638" s="233">
        <v>0</v>
      </c>
      <c r="P638" s="233">
        <v>0</v>
      </c>
      <c r="Q638" s="233">
        <v>0</v>
      </c>
      <c r="R638" s="231">
        <v>0</v>
      </c>
      <c r="S638" s="94">
        <v>0</v>
      </c>
      <c r="T638" s="30">
        <v>0</v>
      </c>
      <c r="U638" s="30">
        <v>0</v>
      </c>
      <c r="V638" s="50">
        <v>0</v>
      </c>
      <c r="W638" s="30"/>
      <c r="X638" s="50">
        <v>0</v>
      </c>
      <c r="Y638" s="30">
        <v>0</v>
      </c>
      <c r="Z638" s="30">
        <v>0</v>
      </c>
      <c r="AB638" s="7"/>
      <c r="AK638" s="3"/>
      <c r="AL638" s="12"/>
      <c r="AM638" s="12"/>
      <c r="AN638" s="12"/>
      <c r="AO638" s="12"/>
      <c r="AP638" s="12"/>
      <c r="AQ638" s="12"/>
      <c r="AR638" s="12"/>
    </row>
    <row r="639" spans="1:44" s="335" customFormat="1" ht="36" customHeight="1">
      <c r="A639" s="994" t="s">
        <v>48</v>
      </c>
      <c r="B639" s="975"/>
      <c r="C639" s="975"/>
      <c r="D639" s="975"/>
      <c r="E639" s="975"/>
      <c r="F639" s="975"/>
      <c r="G639" s="975"/>
      <c r="H639" s="975"/>
      <c r="I639" s="996"/>
      <c r="J639" s="906">
        <v>60000</v>
      </c>
      <c r="K639" s="449">
        <v>45000</v>
      </c>
      <c r="L639" s="870">
        <v>211</v>
      </c>
      <c r="M639" s="971"/>
      <c r="N639" s="877">
        <v>1</v>
      </c>
      <c r="O639" s="850">
        <v>5000</v>
      </c>
      <c r="P639" s="449">
        <f>ROUND(N639*O639*12,0)</f>
        <v>60000</v>
      </c>
      <c r="Q639" s="850">
        <v>60000</v>
      </c>
      <c r="R639" s="449">
        <v>60000</v>
      </c>
      <c r="S639" s="333">
        <v>60000</v>
      </c>
      <c r="T639" s="964">
        <v>60000</v>
      </c>
      <c r="U639" s="964">
        <v>60000</v>
      </c>
      <c r="V639" s="906">
        <v>60000</v>
      </c>
      <c r="W639" s="964">
        <v>32052</v>
      </c>
      <c r="X639" s="906">
        <v>32052</v>
      </c>
      <c r="Y639" s="964">
        <v>32052</v>
      </c>
      <c r="Z639" s="964">
        <v>32052</v>
      </c>
      <c r="AK639" s="436"/>
      <c r="AL639" s="842"/>
      <c r="AM639" s="842"/>
      <c r="AN639" s="842"/>
      <c r="AO639" s="842"/>
      <c r="AP639" s="842"/>
      <c r="AQ639" s="842"/>
      <c r="AR639" s="842"/>
    </row>
    <row r="640" spans="1:44" s="335" customFormat="1" ht="67.5" customHeight="1">
      <c r="A640" s="974"/>
      <c r="B640" s="975"/>
      <c r="C640" s="975"/>
      <c r="D640" s="975"/>
      <c r="E640" s="975"/>
      <c r="F640" s="975"/>
      <c r="G640" s="975"/>
      <c r="H640" s="975"/>
      <c r="I640" s="996"/>
      <c r="J640" s="906">
        <v>18120</v>
      </c>
      <c r="K640" s="449">
        <v>13590</v>
      </c>
      <c r="L640" s="870">
        <v>213</v>
      </c>
      <c r="M640" s="971"/>
      <c r="N640" s="544">
        <v>0.302</v>
      </c>
      <c r="O640" s="449"/>
      <c r="P640" s="449">
        <f>ROUND(P639*N640,0)</f>
        <v>18120</v>
      </c>
      <c r="Q640" s="449">
        <v>18120</v>
      </c>
      <c r="R640" s="449">
        <v>18120</v>
      </c>
      <c r="S640" s="333">
        <v>18120</v>
      </c>
      <c r="T640" s="964">
        <v>18120</v>
      </c>
      <c r="U640" s="964">
        <v>18120</v>
      </c>
      <c r="V640" s="906">
        <v>18120</v>
      </c>
      <c r="W640" s="964">
        <v>9680</v>
      </c>
      <c r="X640" s="906">
        <v>9680</v>
      </c>
      <c r="Y640" s="964">
        <v>9680</v>
      </c>
      <c r="Z640" s="964">
        <v>9680</v>
      </c>
      <c r="AK640" s="436"/>
      <c r="AL640" s="842"/>
      <c r="AM640" s="842"/>
      <c r="AN640" s="842"/>
      <c r="AO640" s="842"/>
      <c r="AP640" s="842"/>
      <c r="AQ640" s="842"/>
      <c r="AR640" s="842"/>
    </row>
    <row r="641" spans="1:44" s="335" customFormat="1" ht="26.25" customHeight="1">
      <c r="A641" s="994" t="s">
        <v>189</v>
      </c>
      <c r="B641" s="975"/>
      <c r="C641" s="975"/>
      <c r="D641" s="975"/>
      <c r="E641" s="975"/>
      <c r="F641" s="975"/>
      <c r="G641" s="975"/>
      <c r="H641" s="975"/>
      <c r="I641" s="996"/>
      <c r="J641" s="906">
        <v>250000</v>
      </c>
      <c r="K641" s="449">
        <v>180000</v>
      </c>
      <c r="L641" s="870">
        <v>211</v>
      </c>
      <c r="M641" s="971"/>
      <c r="N641" s="848">
        <v>5</v>
      </c>
      <c r="O641" s="449">
        <v>5000</v>
      </c>
      <c r="P641" s="449">
        <f>ROUND(N641*O641*12,0)</f>
        <v>300000</v>
      </c>
      <c r="Q641" s="964">
        <v>300000</v>
      </c>
      <c r="R641" s="449">
        <v>300000</v>
      </c>
      <c r="S641" s="333">
        <v>300000</v>
      </c>
      <c r="T641" s="964">
        <v>300000</v>
      </c>
      <c r="U641" s="964">
        <v>300000</v>
      </c>
      <c r="V641" s="906">
        <v>300000</v>
      </c>
      <c r="W641" s="964">
        <v>160260</v>
      </c>
      <c r="X641" s="906">
        <v>160260</v>
      </c>
      <c r="Y641" s="964">
        <v>160260</v>
      </c>
      <c r="Z641" s="964">
        <v>160260</v>
      </c>
      <c r="AK641" s="436"/>
      <c r="AL641" s="842"/>
      <c r="AM641" s="842"/>
      <c r="AN641" s="842"/>
      <c r="AO641" s="842"/>
      <c r="AP641" s="842"/>
      <c r="AQ641" s="842"/>
      <c r="AR641" s="842"/>
    </row>
    <row r="642" spans="1:44" s="335" customFormat="1" ht="59.25" customHeight="1">
      <c r="A642" s="974"/>
      <c r="B642" s="975"/>
      <c r="C642" s="975"/>
      <c r="D642" s="975"/>
      <c r="E642" s="975"/>
      <c r="F642" s="975"/>
      <c r="G642" s="975"/>
      <c r="H642" s="975"/>
      <c r="I642" s="996"/>
      <c r="J642" s="906">
        <v>75112</v>
      </c>
      <c r="K642" s="449">
        <v>54360</v>
      </c>
      <c r="L642" s="870">
        <v>213</v>
      </c>
      <c r="M642" s="1327"/>
      <c r="N642" s="544">
        <v>0.302</v>
      </c>
      <c r="O642" s="449"/>
      <c r="P642" s="449">
        <f>ROUND(P641*N642,0)</f>
        <v>90600</v>
      </c>
      <c r="Q642" s="964">
        <v>90600</v>
      </c>
      <c r="R642" s="449">
        <v>90600</v>
      </c>
      <c r="S642" s="333">
        <v>90600</v>
      </c>
      <c r="T642" s="964">
        <v>90600</v>
      </c>
      <c r="U642" s="964">
        <v>90600</v>
      </c>
      <c r="V642" s="906">
        <v>90600</v>
      </c>
      <c r="W642" s="964">
        <v>48398</v>
      </c>
      <c r="X642" s="906">
        <v>48398</v>
      </c>
      <c r="Y642" s="964">
        <v>48398</v>
      </c>
      <c r="Z642" s="964">
        <v>48398</v>
      </c>
      <c r="AK642" s="436"/>
      <c r="AL642" s="842"/>
      <c r="AM642" s="842"/>
      <c r="AN642" s="842"/>
      <c r="AO642" s="842"/>
      <c r="AP642" s="842"/>
      <c r="AQ642" s="842"/>
      <c r="AR642" s="842"/>
    </row>
    <row r="643" spans="1:44" s="335" customFormat="1" ht="42" customHeight="1">
      <c r="A643" s="994" t="s">
        <v>190</v>
      </c>
      <c r="B643" s="975"/>
      <c r="C643" s="975"/>
      <c r="D643" s="975"/>
      <c r="E643" s="975"/>
      <c r="F643" s="975"/>
      <c r="G643" s="975"/>
      <c r="H643" s="975"/>
      <c r="I643" s="996"/>
      <c r="J643" s="906">
        <v>104613.78</v>
      </c>
      <c r="K643" s="1328">
        <v>135000</v>
      </c>
      <c r="L643" s="870">
        <v>211</v>
      </c>
      <c r="M643" s="1329"/>
      <c r="N643" s="848">
        <v>3</v>
      </c>
      <c r="O643" s="850">
        <v>5000</v>
      </c>
      <c r="P643" s="449">
        <f>ROUND(N643*O643*12,0)</f>
        <v>180000</v>
      </c>
      <c r="Q643" s="850">
        <v>120000</v>
      </c>
      <c r="R643" s="850">
        <v>120000</v>
      </c>
      <c r="S643" s="850">
        <v>120000</v>
      </c>
      <c r="T643" s="964">
        <v>120000</v>
      </c>
      <c r="U643" s="964">
        <v>175000</v>
      </c>
      <c r="V643" s="906">
        <v>175000</v>
      </c>
      <c r="W643" s="964">
        <v>64104</v>
      </c>
      <c r="X643" s="906">
        <v>64104</v>
      </c>
      <c r="Y643" s="964">
        <v>64104</v>
      </c>
      <c r="Z643" s="964">
        <v>64104</v>
      </c>
      <c r="AK643" s="436"/>
      <c r="AL643" s="842"/>
      <c r="AM643" s="842"/>
      <c r="AN643" s="842"/>
      <c r="AO643" s="842"/>
      <c r="AP643" s="842"/>
      <c r="AQ643" s="842"/>
      <c r="AR643" s="842"/>
    </row>
    <row r="644" spans="1:44" s="335" customFormat="1" ht="69.75" customHeight="1">
      <c r="A644" s="974"/>
      <c r="B644" s="975"/>
      <c r="C644" s="975"/>
      <c r="D644" s="975"/>
      <c r="E644" s="975"/>
      <c r="F644" s="975"/>
      <c r="G644" s="975"/>
      <c r="H644" s="975"/>
      <c r="I644" s="996"/>
      <c r="J644" s="906">
        <v>31593.37</v>
      </c>
      <c r="K644" s="1328">
        <v>40770</v>
      </c>
      <c r="L644" s="870">
        <v>213</v>
      </c>
      <c r="M644" s="1329"/>
      <c r="N644" s="544">
        <v>0.302</v>
      </c>
      <c r="O644" s="850"/>
      <c r="P644" s="449">
        <f>ROUND(P643*N644,0)</f>
        <v>54360</v>
      </c>
      <c r="Q644" s="850">
        <v>36240</v>
      </c>
      <c r="R644" s="850">
        <v>36240</v>
      </c>
      <c r="S644" s="850">
        <v>36240</v>
      </c>
      <c r="T644" s="964">
        <v>36240</v>
      </c>
      <c r="U644" s="964">
        <v>52850</v>
      </c>
      <c r="V644" s="906">
        <v>52850</v>
      </c>
      <c r="W644" s="964">
        <v>19359</v>
      </c>
      <c r="X644" s="906">
        <v>19359</v>
      </c>
      <c r="Y644" s="964">
        <v>19359</v>
      </c>
      <c r="Z644" s="964">
        <v>19359</v>
      </c>
      <c r="AK644" s="436"/>
      <c r="AL644" s="842"/>
      <c r="AM644" s="842"/>
      <c r="AN644" s="842"/>
      <c r="AO644" s="842"/>
      <c r="AP644" s="842"/>
      <c r="AQ644" s="842"/>
      <c r="AR644" s="842"/>
    </row>
    <row r="645" spans="1:44" s="335" customFormat="1" ht="38.25" customHeight="1">
      <c r="A645" s="1330" t="s">
        <v>191</v>
      </c>
      <c r="B645" s="975"/>
      <c r="C645" s="975"/>
      <c r="D645" s="975"/>
      <c r="E645" s="975"/>
      <c r="F645" s="975"/>
      <c r="G645" s="975"/>
      <c r="H645" s="975"/>
      <c r="I645" s="996"/>
      <c r="J645" s="906">
        <v>234161</v>
      </c>
      <c r="K645" s="1331">
        <v>225000</v>
      </c>
      <c r="L645" s="1332">
        <v>211</v>
      </c>
      <c r="M645" s="1333"/>
      <c r="N645" s="1334">
        <v>5</v>
      </c>
      <c r="O645" s="1331">
        <v>5000</v>
      </c>
      <c r="P645" s="449">
        <f>ROUND(N645*O645*12,0)</f>
        <v>300000</v>
      </c>
      <c r="Q645" s="1331">
        <v>300000</v>
      </c>
      <c r="R645" s="1331">
        <v>300000</v>
      </c>
      <c r="S645" s="1331">
        <v>300000</v>
      </c>
      <c r="T645" s="964">
        <v>300000</v>
      </c>
      <c r="U645" s="964">
        <v>300000</v>
      </c>
      <c r="V645" s="906">
        <v>300000</v>
      </c>
      <c r="W645" s="964">
        <v>160260</v>
      </c>
      <c r="X645" s="906">
        <v>160260</v>
      </c>
      <c r="Y645" s="964">
        <v>160260</v>
      </c>
      <c r="Z645" s="964">
        <v>160260</v>
      </c>
      <c r="AK645" s="436"/>
      <c r="AL645" s="842"/>
      <c r="AM645" s="842"/>
      <c r="AN645" s="842"/>
      <c r="AO645" s="842"/>
      <c r="AP645" s="842"/>
      <c r="AQ645" s="842"/>
      <c r="AR645" s="842"/>
    </row>
    <row r="646" spans="1:44" s="335" customFormat="1" ht="63" customHeight="1">
      <c r="A646" s="974"/>
      <c r="B646" s="975"/>
      <c r="C646" s="975"/>
      <c r="D646" s="975"/>
      <c r="E646" s="975"/>
      <c r="F646" s="975"/>
      <c r="G646" s="975"/>
      <c r="H646" s="975"/>
      <c r="I646" s="996"/>
      <c r="J646" s="906">
        <v>70716</v>
      </c>
      <c r="K646" s="1331">
        <v>67950</v>
      </c>
      <c r="L646" s="1332">
        <v>213</v>
      </c>
      <c r="M646" s="974"/>
      <c r="N646" s="544">
        <v>0.302</v>
      </c>
      <c r="O646" s="449"/>
      <c r="P646" s="449">
        <f>ROUND(P645*N646,0)</f>
        <v>90600</v>
      </c>
      <c r="Q646" s="449">
        <v>90600</v>
      </c>
      <c r="R646" s="449">
        <v>90600</v>
      </c>
      <c r="S646" s="449">
        <v>90600</v>
      </c>
      <c r="T646" s="964">
        <v>90600</v>
      </c>
      <c r="U646" s="964">
        <v>90600</v>
      </c>
      <c r="V646" s="906">
        <v>90600</v>
      </c>
      <c r="W646" s="964">
        <v>48398</v>
      </c>
      <c r="X646" s="906">
        <v>48398</v>
      </c>
      <c r="Y646" s="964">
        <v>48398</v>
      </c>
      <c r="Z646" s="964">
        <v>48398</v>
      </c>
      <c r="AK646" s="436"/>
      <c r="AL646" s="842"/>
      <c r="AM646" s="842"/>
      <c r="AN646" s="842"/>
      <c r="AO646" s="842"/>
      <c r="AP646" s="842"/>
      <c r="AQ646" s="842"/>
      <c r="AR646" s="842"/>
    </row>
    <row r="647" spans="1:44" s="335" customFormat="1" ht="37.5" customHeight="1">
      <c r="A647" s="994" t="s">
        <v>192</v>
      </c>
      <c r="B647" s="975"/>
      <c r="C647" s="975"/>
      <c r="D647" s="975"/>
      <c r="E647" s="975"/>
      <c r="F647" s="975"/>
      <c r="G647" s="975"/>
      <c r="H647" s="975"/>
      <c r="I647" s="996"/>
      <c r="J647" s="906">
        <v>164806.7</v>
      </c>
      <c r="K647" s="1328">
        <v>180000</v>
      </c>
      <c r="L647" s="870">
        <v>211</v>
      </c>
      <c r="M647" s="971"/>
      <c r="N647" s="848">
        <v>3</v>
      </c>
      <c r="O647" s="449">
        <v>5000</v>
      </c>
      <c r="P647" s="449">
        <f>ROUND(N647*O647*12,0)</f>
        <v>180000</v>
      </c>
      <c r="Q647" s="964">
        <v>180000</v>
      </c>
      <c r="R647" s="1328">
        <v>180000</v>
      </c>
      <c r="S647" s="333">
        <v>180000</v>
      </c>
      <c r="T647" s="964">
        <v>180000</v>
      </c>
      <c r="U647" s="964">
        <v>180000</v>
      </c>
      <c r="V647" s="906">
        <v>180000</v>
      </c>
      <c r="W647" s="964">
        <v>96156</v>
      </c>
      <c r="X647" s="906">
        <v>96156</v>
      </c>
      <c r="Y647" s="964">
        <v>96156</v>
      </c>
      <c r="Z647" s="964">
        <v>96156</v>
      </c>
      <c r="AK647" s="436"/>
      <c r="AL647" s="842"/>
      <c r="AM647" s="842"/>
      <c r="AN647" s="842"/>
      <c r="AO647" s="842"/>
      <c r="AP647" s="842"/>
      <c r="AQ647" s="842"/>
      <c r="AR647" s="842"/>
    </row>
    <row r="648" spans="1:44" s="335" customFormat="1" ht="59.25" customHeight="1">
      <c r="A648" s="974"/>
      <c r="B648" s="975"/>
      <c r="C648" s="975"/>
      <c r="D648" s="975"/>
      <c r="E648" s="975"/>
      <c r="F648" s="975"/>
      <c r="G648" s="975"/>
      <c r="H648" s="975"/>
      <c r="I648" s="996"/>
      <c r="J648" s="906">
        <v>49771.62</v>
      </c>
      <c r="K648" s="1328">
        <v>54360</v>
      </c>
      <c r="L648" s="870">
        <v>213</v>
      </c>
      <c r="M648" s="971"/>
      <c r="N648" s="544">
        <v>0.302</v>
      </c>
      <c r="O648" s="449"/>
      <c r="P648" s="449">
        <f>ROUND(P647*N648,0)</f>
        <v>54360</v>
      </c>
      <c r="Q648" s="964">
        <v>54360</v>
      </c>
      <c r="R648" s="1328">
        <v>54360</v>
      </c>
      <c r="S648" s="333">
        <v>54360</v>
      </c>
      <c r="T648" s="964">
        <v>54360</v>
      </c>
      <c r="U648" s="964">
        <v>54360</v>
      </c>
      <c r="V648" s="906">
        <v>54360</v>
      </c>
      <c r="W648" s="964">
        <v>29039</v>
      </c>
      <c r="X648" s="906">
        <v>29039</v>
      </c>
      <c r="Y648" s="964">
        <v>29039</v>
      </c>
      <c r="Z648" s="964">
        <v>29039</v>
      </c>
      <c r="AK648" s="436"/>
      <c r="AL648" s="842"/>
      <c r="AM648" s="842"/>
      <c r="AN648" s="842"/>
      <c r="AO648" s="842"/>
      <c r="AP648" s="842"/>
      <c r="AQ648" s="842"/>
      <c r="AR648" s="842"/>
    </row>
    <row r="649" spans="1:44" s="335" customFormat="1" ht="84" customHeight="1">
      <c r="A649" s="905" t="s">
        <v>16</v>
      </c>
      <c r="B649" s="1335"/>
      <c r="C649" s="1336"/>
      <c r="D649" s="1336"/>
      <c r="E649" s="1336"/>
      <c r="F649" s="1336"/>
      <c r="G649" s="1336"/>
      <c r="H649" s="1337"/>
      <c r="I649" s="1338" t="s">
        <v>711</v>
      </c>
      <c r="J649" s="1339" t="e">
        <f>#REF!+#REF!+J653+J654+#REF!+J658+J651+J652</f>
        <v>#REF!</v>
      </c>
      <c r="K649" s="1339" t="e">
        <f>#REF!+#REF!+K653+K654+#REF!+K658</f>
        <v>#REF!</v>
      </c>
      <c r="L649" s="1340" t="s">
        <v>193</v>
      </c>
      <c r="M649" s="1341"/>
      <c r="N649" s="1342">
        <f>N650+N653+N655+N659+N660+N661+N662+N663+N664+N665</f>
        <v>22</v>
      </c>
      <c r="O649" s="1343"/>
      <c r="P649" s="1343" t="e">
        <f>#REF!+#REF!+P653</f>
        <v>#REF!</v>
      </c>
      <c r="Q649" s="1343" t="e">
        <f>#REF!+#REF!+Q653</f>
        <v>#REF!</v>
      </c>
      <c r="R649" s="1343" t="e">
        <f>#REF!+#REF!+R653</f>
        <v>#REF!</v>
      </c>
      <c r="S649" s="1343" t="e">
        <f>#REF!+#REF!+S653</f>
        <v>#REF!</v>
      </c>
      <c r="T649" s="1343" t="e">
        <f>#REF!+#REF!+T653</f>
        <v>#REF!</v>
      </c>
      <c r="U649" s="489">
        <v>809929.8300000001</v>
      </c>
      <c r="V649" s="489">
        <v>809929.8300000001</v>
      </c>
      <c r="W649" s="489">
        <v>171400.76</v>
      </c>
      <c r="X649" s="489">
        <v>171400.76</v>
      </c>
      <c r="Y649" s="489">
        <v>171400.76</v>
      </c>
      <c r="Z649" s="489">
        <v>171400.76</v>
      </c>
      <c r="AK649" s="436"/>
      <c r="AL649" s="842"/>
      <c r="AM649" s="842"/>
      <c r="AN649" s="842"/>
      <c r="AO649" s="842"/>
      <c r="AP649" s="842"/>
      <c r="AQ649" s="842"/>
      <c r="AR649" s="842"/>
    </row>
    <row r="650" spans="1:44" s="335" customFormat="1" ht="57.75" customHeight="1">
      <c r="A650" s="963" t="s">
        <v>38</v>
      </c>
      <c r="B650" s="1344"/>
      <c r="C650" s="1345"/>
      <c r="D650" s="1345"/>
      <c r="E650" s="1345"/>
      <c r="F650" s="1345"/>
      <c r="G650" s="1345"/>
      <c r="H650" s="1346"/>
      <c r="I650" s="1347"/>
      <c r="J650" s="966"/>
      <c r="K650" s="1348"/>
      <c r="L650" s="988"/>
      <c r="M650" s="967"/>
      <c r="N650" s="550">
        <v>4</v>
      </c>
      <c r="O650" s="546">
        <v>5000</v>
      </c>
      <c r="P650" s="546">
        <f>ROUND(N650*O650*8,0)</f>
        <v>160000</v>
      </c>
      <c r="Q650" s="545">
        <v>40000</v>
      </c>
      <c r="R650" s="546"/>
      <c r="S650" s="546"/>
      <c r="T650" s="545">
        <v>40000</v>
      </c>
      <c r="U650" s="964">
        <v>117580.38</v>
      </c>
      <c r="V650" s="964">
        <v>117580.38</v>
      </c>
      <c r="W650" s="964">
        <v>85472</v>
      </c>
      <c r="X650" s="964">
        <v>85472</v>
      </c>
      <c r="Y650" s="964">
        <v>85472</v>
      </c>
      <c r="Z650" s="964">
        <v>85472</v>
      </c>
      <c r="AK650" s="436"/>
      <c r="AL650" s="842"/>
      <c r="AM650" s="842"/>
      <c r="AN650" s="842"/>
      <c r="AO650" s="842"/>
      <c r="AP650" s="842"/>
      <c r="AQ650" s="842"/>
      <c r="AR650" s="842"/>
    </row>
    <row r="651" spans="1:44" s="335" customFormat="1" ht="101.25" customHeight="1" hidden="1">
      <c r="A651" s="965" t="s">
        <v>353</v>
      </c>
      <c r="B651" s="1344"/>
      <c r="C651" s="1345"/>
      <c r="D651" s="1345"/>
      <c r="E651" s="1345"/>
      <c r="F651" s="1345"/>
      <c r="G651" s="1345"/>
      <c r="H651" s="1346"/>
      <c r="I651" s="1347"/>
      <c r="J651" s="966">
        <v>20000</v>
      </c>
      <c r="K651" s="1348"/>
      <c r="L651" s="988"/>
      <c r="M651" s="967"/>
      <c r="N651" s="550"/>
      <c r="O651" s="546"/>
      <c r="P651" s="546"/>
      <c r="Q651" s="545"/>
      <c r="R651" s="546"/>
      <c r="S651" s="546"/>
      <c r="T651" s="545"/>
      <c r="U651" s="964"/>
      <c r="V651" s="964">
        <v>0</v>
      </c>
      <c r="W651" s="964"/>
      <c r="X651" s="964">
        <v>0</v>
      </c>
      <c r="Y651" s="964">
        <v>0</v>
      </c>
      <c r="Z651" s="964">
        <v>0</v>
      </c>
      <c r="AK651" s="436"/>
      <c r="AL651" s="842"/>
      <c r="AM651" s="842"/>
      <c r="AN651" s="842"/>
      <c r="AO651" s="842"/>
      <c r="AP651" s="842"/>
      <c r="AQ651" s="842"/>
      <c r="AR651" s="842"/>
    </row>
    <row r="652" spans="1:44" s="335" customFormat="1" ht="101.25" customHeight="1" hidden="1">
      <c r="A652" s="965" t="s">
        <v>354</v>
      </c>
      <c r="B652" s="1344"/>
      <c r="C652" s="1345"/>
      <c r="D652" s="1345"/>
      <c r="E652" s="1345"/>
      <c r="F652" s="1345"/>
      <c r="G652" s="1345"/>
      <c r="H652" s="1346"/>
      <c r="I652" s="1347"/>
      <c r="J652" s="966">
        <v>45000</v>
      </c>
      <c r="K652" s="1348"/>
      <c r="L652" s="988"/>
      <c r="M652" s="967"/>
      <c r="N652" s="550"/>
      <c r="O652" s="546"/>
      <c r="P652" s="546"/>
      <c r="Q652" s="545"/>
      <c r="R652" s="546"/>
      <c r="S652" s="546"/>
      <c r="T652" s="545"/>
      <c r="U652" s="964"/>
      <c r="V652" s="964">
        <v>0</v>
      </c>
      <c r="W652" s="964"/>
      <c r="X652" s="964">
        <v>0</v>
      </c>
      <c r="Y652" s="964">
        <v>0</v>
      </c>
      <c r="Z652" s="964">
        <v>0</v>
      </c>
      <c r="AK652" s="436"/>
      <c r="AL652" s="842"/>
      <c r="AM652" s="842"/>
      <c r="AN652" s="842"/>
      <c r="AO652" s="842"/>
      <c r="AP652" s="842"/>
      <c r="AQ652" s="842"/>
      <c r="AR652" s="842"/>
    </row>
    <row r="653" spans="1:44" s="335" customFormat="1" ht="116.25" customHeight="1">
      <c r="A653" s="965" t="s">
        <v>194</v>
      </c>
      <c r="B653" s="1344"/>
      <c r="C653" s="1345"/>
      <c r="D653" s="1345"/>
      <c r="E653" s="1345"/>
      <c r="F653" s="1345"/>
      <c r="G653" s="1345"/>
      <c r="H653" s="1346"/>
      <c r="I653" s="1347"/>
      <c r="J653" s="966">
        <v>60000</v>
      </c>
      <c r="K653" s="546">
        <v>80000</v>
      </c>
      <c r="L653" s="988"/>
      <c r="M653" s="967"/>
      <c r="N653" s="550">
        <v>2</v>
      </c>
      <c r="O653" s="546">
        <v>5000</v>
      </c>
      <c r="P653" s="546">
        <v>60000</v>
      </c>
      <c r="Q653" s="546">
        <v>60000</v>
      </c>
      <c r="R653" s="546">
        <v>60000</v>
      </c>
      <c r="S653" s="546">
        <v>60000</v>
      </c>
      <c r="T653" s="546">
        <v>60000</v>
      </c>
      <c r="U653" s="333">
        <v>90000</v>
      </c>
      <c r="V653" s="964">
        <v>90000</v>
      </c>
      <c r="W653" s="964">
        <v>32052</v>
      </c>
      <c r="X653" s="964">
        <v>32052</v>
      </c>
      <c r="Y653" s="964">
        <v>32052</v>
      </c>
      <c r="Z653" s="964">
        <v>32052</v>
      </c>
      <c r="AK653" s="436"/>
      <c r="AL653" s="842"/>
      <c r="AM653" s="842"/>
      <c r="AN653" s="842"/>
      <c r="AO653" s="842"/>
      <c r="AP653" s="842"/>
      <c r="AQ653" s="842"/>
      <c r="AR653" s="842"/>
    </row>
    <row r="654" spans="1:44" s="335" customFormat="1" ht="101.25" customHeight="1" hidden="1">
      <c r="A654" s="963" t="s">
        <v>195</v>
      </c>
      <c r="B654" s="1344"/>
      <c r="C654" s="1345"/>
      <c r="D654" s="1345"/>
      <c r="E654" s="1345"/>
      <c r="F654" s="1345"/>
      <c r="G654" s="1345"/>
      <c r="H654" s="1346"/>
      <c r="I654" s="1347"/>
      <c r="J654" s="546">
        <v>40000</v>
      </c>
      <c r="K654" s="546">
        <v>40000</v>
      </c>
      <c r="L654" s="988"/>
      <c r="M654" s="551">
        <v>0</v>
      </c>
      <c r="N654" s="550">
        <v>0</v>
      </c>
      <c r="O654" s="546">
        <v>0</v>
      </c>
      <c r="P654" s="546">
        <v>0</v>
      </c>
      <c r="Q654" s="546">
        <v>0</v>
      </c>
      <c r="R654" s="546">
        <v>0</v>
      </c>
      <c r="S654" s="546">
        <v>0</v>
      </c>
      <c r="T654" s="546">
        <v>0</v>
      </c>
      <c r="U654" s="333">
        <v>0</v>
      </c>
      <c r="V654" s="964">
        <v>0</v>
      </c>
      <c r="W654" s="964"/>
      <c r="X654" s="964">
        <v>0</v>
      </c>
      <c r="Y654" s="964">
        <v>0</v>
      </c>
      <c r="Z654" s="964">
        <v>0</v>
      </c>
      <c r="AK654" s="436"/>
      <c r="AL654" s="842"/>
      <c r="AM654" s="842"/>
      <c r="AN654" s="842"/>
      <c r="AO654" s="842"/>
      <c r="AP654" s="842"/>
      <c r="AQ654" s="842"/>
      <c r="AR654" s="842"/>
    </row>
    <row r="655" spans="1:44" s="335" customFormat="1" ht="64.5" customHeight="1">
      <c r="A655" s="963" t="s">
        <v>143</v>
      </c>
      <c r="B655" s="1344"/>
      <c r="C655" s="1345"/>
      <c r="D655" s="1345"/>
      <c r="E655" s="1345"/>
      <c r="F655" s="1345"/>
      <c r="G655" s="1345"/>
      <c r="H655" s="1346"/>
      <c r="I655" s="1347"/>
      <c r="J655" s="1006"/>
      <c r="K655" s="1349"/>
      <c r="L655" s="988"/>
      <c r="M655" s="967"/>
      <c r="N655" s="550">
        <v>6</v>
      </c>
      <c r="O655" s="546">
        <v>5000</v>
      </c>
      <c r="P655" s="546">
        <f>ROUND(N655*O655*4,0)</f>
        <v>120000</v>
      </c>
      <c r="Q655" s="546">
        <v>80000</v>
      </c>
      <c r="R655" s="546"/>
      <c r="S655" s="546"/>
      <c r="T655" s="546">
        <v>80000</v>
      </c>
      <c r="U655" s="333">
        <v>234990</v>
      </c>
      <c r="V655" s="964">
        <v>234990</v>
      </c>
      <c r="W655" s="964">
        <v>53876.76</v>
      </c>
      <c r="X655" s="964">
        <v>53876.76</v>
      </c>
      <c r="Y655" s="964">
        <v>53876.76</v>
      </c>
      <c r="Z655" s="964">
        <v>53876.76</v>
      </c>
      <c r="AK655" s="436"/>
      <c r="AL655" s="842"/>
      <c r="AM655" s="842"/>
      <c r="AN655" s="842"/>
      <c r="AO655" s="842"/>
      <c r="AP655" s="842"/>
      <c r="AQ655" s="842"/>
      <c r="AR655" s="842"/>
    </row>
    <row r="656" spans="1:44" s="335" customFormat="1" ht="101.25" customHeight="1" hidden="1">
      <c r="A656" s="963"/>
      <c r="B656" s="1344"/>
      <c r="C656" s="1345"/>
      <c r="D656" s="1345"/>
      <c r="E656" s="1345"/>
      <c r="F656" s="1345"/>
      <c r="G656" s="1345"/>
      <c r="H656" s="1346"/>
      <c r="I656" s="1347"/>
      <c r="J656" s="1006"/>
      <c r="K656" s="1349"/>
      <c r="L656" s="988"/>
      <c r="M656" s="967" t="s">
        <v>350</v>
      </c>
      <c r="N656" s="550">
        <v>4.3</v>
      </c>
      <c r="O656" s="546">
        <v>5000</v>
      </c>
      <c r="P656" s="546"/>
      <c r="Q656" s="546"/>
      <c r="R656" s="546">
        <f>ROUND(N656*O656*12,0)</f>
        <v>258000</v>
      </c>
      <c r="S656" s="546"/>
      <c r="T656" s="546"/>
      <c r="U656" s="333"/>
      <c r="V656" s="333"/>
      <c r="W656" s="964"/>
      <c r="X656" s="964"/>
      <c r="Y656" s="964">
        <v>0</v>
      </c>
      <c r="Z656" s="964"/>
      <c r="AK656" s="436"/>
      <c r="AL656" s="842"/>
      <c r="AM656" s="842"/>
      <c r="AN656" s="842"/>
      <c r="AO656" s="842"/>
      <c r="AP656" s="842"/>
      <c r="AQ656" s="842"/>
      <c r="AR656" s="842"/>
    </row>
    <row r="657" spans="1:44" s="335" customFormat="1" ht="101.25" customHeight="1" hidden="1">
      <c r="A657" s="963"/>
      <c r="B657" s="1344"/>
      <c r="C657" s="1345"/>
      <c r="D657" s="1345"/>
      <c r="E657" s="1345"/>
      <c r="F657" s="1345"/>
      <c r="G657" s="1345"/>
      <c r="H657" s="1346"/>
      <c r="I657" s="1347"/>
      <c r="J657" s="1006"/>
      <c r="K657" s="1349"/>
      <c r="L657" s="988"/>
      <c r="M657" s="967" t="s">
        <v>351</v>
      </c>
      <c r="N657" s="550">
        <v>3.3</v>
      </c>
      <c r="O657" s="546">
        <v>5000</v>
      </c>
      <c r="P657" s="546"/>
      <c r="Q657" s="546"/>
      <c r="R657" s="546"/>
      <c r="S657" s="546">
        <f>ROUND(N657*O657*12,0)</f>
        <v>198000</v>
      </c>
      <c r="T657" s="546"/>
      <c r="U657" s="333"/>
      <c r="V657" s="333"/>
      <c r="W657" s="964"/>
      <c r="X657" s="964"/>
      <c r="Y657" s="964">
        <v>0</v>
      </c>
      <c r="Z657" s="964"/>
      <c r="AK657" s="436"/>
      <c r="AL657" s="842"/>
      <c r="AM657" s="842"/>
      <c r="AN657" s="842"/>
      <c r="AO657" s="842"/>
      <c r="AP657" s="842"/>
      <c r="AQ657" s="842"/>
      <c r="AR657" s="842"/>
    </row>
    <row r="658" spans="1:44" s="335" customFormat="1" ht="81" customHeight="1" hidden="1">
      <c r="A658" s="965" t="s">
        <v>59</v>
      </c>
      <c r="B658" s="1344"/>
      <c r="C658" s="1345"/>
      <c r="D658" s="1345"/>
      <c r="E658" s="1345"/>
      <c r="F658" s="1345"/>
      <c r="G658" s="1345"/>
      <c r="H658" s="1346"/>
      <c r="I658" s="1347"/>
      <c r="J658" s="1339"/>
      <c r="K658" s="845">
        <v>360000</v>
      </c>
      <c r="L658" s="988"/>
      <c r="M658" s="552"/>
      <c r="N658" s="553"/>
      <c r="O658" s="547"/>
      <c r="P658" s="547"/>
      <c r="Q658" s="554"/>
      <c r="R658" s="546"/>
      <c r="S658" s="546"/>
      <c r="T658" s="545"/>
      <c r="U658" s="964"/>
      <c r="V658" s="964"/>
      <c r="W658" s="964"/>
      <c r="X658" s="964"/>
      <c r="Y658" s="964">
        <v>0</v>
      </c>
      <c r="Z658" s="964"/>
      <c r="AK658" s="436"/>
      <c r="AL658" s="842"/>
      <c r="AM658" s="842"/>
      <c r="AN658" s="842"/>
      <c r="AO658" s="842"/>
      <c r="AP658" s="842"/>
      <c r="AQ658" s="842"/>
      <c r="AR658" s="842"/>
    </row>
    <row r="659" spans="1:44" s="335" customFormat="1" ht="66" customHeight="1">
      <c r="A659" s="965" t="s">
        <v>44</v>
      </c>
      <c r="B659" s="1344"/>
      <c r="C659" s="1345"/>
      <c r="D659" s="1345"/>
      <c r="E659" s="1345"/>
      <c r="F659" s="1345"/>
      <c r="G659" s="1345"/>
      <c r="H659" s="1346"/>
      <c r="I659" s="1347"/>
      <c r="J659" s="1339"/>
      <c r="K659" s="845"/>
      <c r="L659" s="960"/>
      <c r="M659" s="552"/>
      <c r="N659" s="553">
        <v>1</v>
      </c>
      <c r="O659" s="547"/>
      <c r="P659" s="547"/>
      <c r="Q659" s="554"/>
      <c r="R659" s="546"/>
      <c r="S659" s="546"/>
      <c r="T659" s="545"/>
      <c r="U659" s="964">
        <v>30806.45</v>
      </c>
      <c r="V659" s="964">
        <v>30806.45</v>
      </c>
      <c r="W659" s="964">
        <v>0</v>
      </c>
      <c r="X659" s="964">
        <v>0</v>
      </c>
      <c r="Y659" s="964">
        <v>0</v>
      </c>
      <c r="Z659" s="964">
        <v>0</v>
      </c>
      <c r="AK659" s="436"/>
      <c r="AL659" s="842"/>
      <c r="AM659" s="842"/>
      <c r="AN659" s="842"/>
      <c r="AO659" s="842"/>
      <c r="AP659" s="842"/>
      <c r="AQ659" s="842"/>
      <c r="AR659" s="842"/>
    </row>
    <row r="660" spans="1:44" s="335" customFormat="1" ht="66.75" customHeight="1">
      <c r="A660" s="965" t="s">
        <v>57</v>
      </c>
      <c r="B660" s="1344"/>
      <c r="C660" s="1345"/>
      <c r="D660" s="1345"/>
      <c r="E660" s="1345"/>
      <c r="F660" s="1345"/>
      <c r="G660" s="1345"/>
      <c r="H660" s="1346"/>
      <c r="I660" s="1347"/>
      <c r="J660" s="1339"/>
      <c r="K660" s="845"/>
      <c r="L660" s="960"/>
      <c r="M660" s="552"/>
      <c r="N660" s="553">
        <v>3</v>
      </c>
      <c r="O660" s="547"/>
      <c r="P660" s="547"/>
      <c r="Q660" s="554"/>
      <c r="R660" s="546"/>
      <c r="S660" s="546"/>
      <c r="T660" s="545"/>
      <c r="U660" s="964">
        <v>50000</v>
      </c>
      <c r="V660" s="964">
        <v>50000</v>
      </c>
      <c r="W660" s="964">
        <v>0</v>
      </c>
      <c r="X660" s="964">
        <v>0</v>
      </c>
      <c r="Y660" s="964">
        <v>0</v>
      </c>
      <c r="Z660" s="964">
        <v>0</v>
      </c>
      <c r="AK660" s="436"/>
      <c r="AL660" s="842"/>
      <c r="AM660" s="842"/>
      <c r="AN660" s="842"/>
      <c r="AO660" s="842"/>
      <c r="AP660" s="842"/>
      <c r="AQ660" s="842"/>
      <c r="AR660" s="842"/>
    </row>
    <row r="661" spans="1:44" s="335" customFormat="1" ht="45.75" customHeight="1">
      <c r="A661" s="965" t="s">
        <v>33</v>
      </c>
      <c r="B661" s="1344"/>
      <c r="C661" s="1345"/>
      <c r="D661" s="1345"/>
      <c r="E661" s="1345"/>
      <c r="F661" s="1345"/>
      <c r="G661" s="1345"/>
      <c r="H661" s="1346"/>
      <c r="I661" s="1347"/>
      <c r="J661" s="1339"/>
      <c r="K661" s="845"/>
      <c r="L661" s="960"/>
      <c r="M661" s="552"/>
      <c r="N661" s="553">
        <v>1</v>
      </c>
      <c r="O661" s="547"/>
      <c r="P661" s="547"/>
      <c r="Q661" s="554"/>
      <c r="R661" s="546"/>
      <c r="S661" s="546"/>
      <c r="T661" s="545"/>
      <c r="U661" s="964">
        <v>42833</v>
      </c>
      <c r="V661" s="964">
        <v>42833</v>
      </c>
      <c r="W661" s="964">
        <v>0</v>
      </c>
      <c r="X661" s="964">
        <v>0</v>
      </c>
      <c r="Y661" s="964">
        <v>0</v>
      </c>
      <c r="Z661" s="964">
        <v>0</v>
      </c>
      <c r="AK661" s="436"/>
      <c r="AL661" s="842"/>
      <c r="AM661" s="842"/>
      <c r="AN661" s="842"/>
      <c r="AO661" s="842"/>
      <c r="AP661" s="842"/>
      <c r="AQ661" s="842"/>
      <c r="AR661" s="842"/>
    </row>
    <row r="662" spans="1:44" s="335" customFormat="1" ht="45.75" customHeight="1">
      <c r="A662" s="965" t="s">
        <v>30</v>
      </c>
      <c r="B662" s="1344"/>
      <c r="C662" s="1345"/>
      <c r="D662" s="1345"/>
      <c r="E662" s="1345"/>
      <c r="F662" s="1345"/>
      <c r="G662" s="1345"/>
      <c r="H662" s="1346"/>
      <c r="I662" s="1347"/>
      <c r="J662" s="1339"/>
      <c r="K662" s="845"/>
      <c r="L662" s="960"/>
      <c r="M662" s="1350"/>
      <c r="N662" s="553">
        <v>1</v>
      </c>
      <c r="O662" s="547"/>
      <c r="P662" s="547"/>
      <c r="Q662" s="554"/>
      <c r="R662" s="546"/>
      <c r="S662" s="546"/>
      <c r="T662" s="545"/>
      <c r="U662" s="964">
        <v>64220</v>
      </c>
      <c r="V662" s="964">
        <v>64220</v>
      </c>
      <c r="W662" s="964">
        <v>0</v>
      </c>
      <c r="X662" s="964">
        <v>0</v>
      </c>
      <c r="Y662" s="964">
        <v>0</v>
      </c>
      <c r="Z662" s="964">
        <v>0</v>
      </c>
      <c r="AK662" s="436"/>
      <c r="AL662" s="842"/>
      <c r="AM662" s="842"/>
      <c r="AN662" s="842"/>
      <c r="AO662" s="842"/>
      <c r="AP662" s="842"/>
      <c r="AQ662" s="842"/>
      <c r="AR662" s="842"/>
    </row>
    <row r="663" spans="1:44" s="335" customFormat="1" ht="57.75" customHeight="1">
      <c r="A663" s="965" t="s">
        <v>43</v>
      </c>
      <c r="B663" s="1344"/>
      <c r="C663" s="1345"/>
      <c r="D663" s="1345"/>
      <c r="E663" s="1345"/>
      <c r="F663" s="1345"/>
      <c r="G663" s="1345"/>
      <c r="H663" s="1346"/>
      <c r="I663" s="1347"/>
      <c r="J663" s="1339"/>
      <c r="K663" s="845"/>
      <c r="L663" s="960"/>
      <c r="M663" s="1350"/>
      <c r="N663" s="553">
        <v>2</v>
      </c>
      <c r="O663" s="547"/>
      <c r="P663" s="547"/>
      <c r="Q663" s="554"/>
      <c r="R663" s="546"/>
      <c r="S663" s="546"/>
      <c r="T663" s="545"/>
      <c r="U663" s="964">
        <v>105000</v>
      </c>
      <c r="V663" s="964">
        <v>105000</v>
      </c>
      <c r="W663" s="964">
        <v>0</v>
      </c>
      <c r="X663" s="964">
        <v>0</v>
      </c>
      <c r="Y663" s="964">
        <v>0</v>
      </c>
      <c r="Z663" s="964">
        <v>0</v>
      </c>
      <c r="AK663" s="436"/>
      <c r="AL663" s="842"/>
      <c r="AM663" s="842"/>
      <c r="AN663" s="842"/>
      <c r="AO663" s="842"/>
      <c r="AP663" s="842"/>
      <c r="AQ663" s="842"/>
      <c r="AR663" s="842"/>
    </row>
    <row r="664" spans="1:44" s="335" customFormat="1" ht="57.75" customHeight="1">
      <c r="A664" s="965" t="s">
        <v>54</v>
      </c>
      <c r="B664" s="1344"/>
      <c r="C664" s="1345"/>
      <c r="D664" s="1345"/>
      <c r="E664" s="1345"/>
      <c r="F664" s="1345"/>
      <c r="G664" s="1345"/>
      <c r="H664" s="1346"/>
      <c r="I664" s="1347"/>
      <c r="J664" s="1339"/>
      <c r="K664" s="845"/>
      <c r="L664" s="960"/>
      <c r="M664" s="1350"/>
      <c r="N664" s="553">
        <v>1</v>
      </c>
      <c r="O664" s="547"/>
      <c r="P664" s="547"/>
      <c r="Q664" s="554"/>
      <c r="R664" s="546"/>
      <c r="S664" s="546"/>
      <c r="T664" s="545"/>
      <c r="U664" s="964">
        <v>40000</v>
      </c>
      <c r="V664" s="964">
        <v>40000</v>
      </c>
      <c r="W664" s="964">
        <v>0</v>
      </c>
      <c r="X664" s="964">
        <v>0</v>
      </c>
      <c r="Y664" s="964">
        <v>0</v>
      </c>
      <c r="Z664" s="964">
        <v>0</v>
      </c>
      <c r="AK664" s="436"/>
      <c r="AL664" s="842"/>
      <c r="AM664" s="842"/>
      <c r="AN664" s="842"/>
      <c r="AO664" s="842"/>
      <c r="AP664" s="842"/>
      <c r="AQ664" s="842"/>
      <c r="AR664" s="842"/>
    </row>
    <row r="665" spans="1:44" s="335" customFormat="1" ht="51.75" customHeight="1">
      <c r="A665" s="965" t="s">
        <v>26</v>
      </c>
      <c r="B665" s="1351"/>
      <c r="C665" s="1352"/>
      <c r="D665" s="1352"/>
      <c r="E665" s="1352"/>
      <c r="F665" s="1352"/>
      <c r="G665" s="1352"/>
      <c r="H665" s="1353"/>
      <c r="I665" s="1097"/>
      <c r="J665" s="1339"/>
      <c r="K665" s="845"/>
      <c r="L665" s="960"/>
      <c r="M665" s="1350"/>
      <c r="N665" s="553">
        <v>1</v>
      </c>
      <c r="O665" s="547"/>
      <c r="P665" s="547"/>
      <c r="Q665" s="554"/>
      <c r="R665" s="546"/>
      <c r="S665" s="546"/>
      <c r="T665" s="545"/>
      <c r="U665" s="964">
        <v>34500</v>
      </c>
      <c r="V665" s="964">
        <v>34500</v>
      </c>
      <c r="W665" s="964">
        <v>0</v>
      </c>
      <c r="X665" s="964">
        <v>0</v>
      </c>
      <c r="Y665" s="964">
        <v>0</v>
      </c>
      <c r="Z665" s="964">
        <v>0</v>
      </c>
      <c r="AK665" s="436"/>
      <c r="AL665" s="842"/>
      <c r="AM665" s="842"/>
      <c r="AN665" s="842"/>
      <c r="AO665" s="842"/>
      <c r="AP665" s="842"/>
      <c r="AQ665" s="842"/>
      <c r="AR665" s="842"/>
    </row>
    <row r="666" spans="1:44" ht="210.75" customHeight="1">
      <c r="A666" s="173" t="s">
        <v>140</v>
      </c>
      <c r="B666" s="312" t="s">
        <v>6</v>
      </c>
      <c r="C666" s="312" t="s">
        <v>7</v>
      </c>
      <c r="D666" s="312" t="s">
        <v>197</v>
      </c>
      <c r="E666" s="312" t="s">
        <v>8</v>
      </c>
      <c r="F666" s="312" t="s">
        <v>142</v>
      </c>
      <c r="G666" s="312" t="s">
        <v>445</v>
      </c>
      <c r="H666" s="312" t="s">
        <v>9</v>
      </c>
      <c r="I666" s="104" t="s">
        <v>198</v>
      </c>
      <c r="J666" s="198">
        <f>SUM(J667:J692)</f>
        <v>17599923.92</v>
      </c>
      <c r="K666" s="198">
        <f>SUM(K667:K692)</f>
        <v>14668707.75</v>
      </c>
      <c r="L666" s="234"/>
      <c r="M666" s="235"/>
      <c r="N666" s="522">
        <f>SUM(N667:N693)</f>
        <v>2045</v>
      </c>
      <c r="O666" s="198"/>
      <c r="P666" s="198">
        <f>SUM(P667:P692)</f>
        <v>20074894</v>
      </c>
      <c r="Q666" s="198">
        <f>SUM(Q667:Q692)</f>
        <v>20074894</v>
      </c>
      <c r="R666" s="198">
        <f>SUM(R667:R692)</f>
        <v>20074894</v>
      </c>
      <c r="S666" s="198">
        <f>SUM(S667:S692)</f>
        <v>20074894</v>
      </c>
      <c r="T666" s="198">
        <f>SUM(T667:T692)</f>
        <v>6691631</v>
      </c>
      <c r="U666" s="34">
        <v>18965718.040000003</v>
      </c>
      <c r="V666" s="34">
        <v>18965718.040000003</v>
      </c>
      <c r="W666" s="34">
        <v>0</v>
      </c>
      <c r="X666" s="34">
        <v>0</v>
      </c>
      <c r="Y666" s="34">
        <v>0</v>
      </c>
      <c r="Z666" s="34">
        <v>0</v>
      </c>
      <c r="AB666" s="7"/>
      <c r="AK666" s="3"/>
      <c r="AL666" s="12"/>
      <c r="AM666" s="12"/>
      <c r="AN666" s="12"/>
      <c r="AO666" s="12"/>
      <c r="AP666" s="12"/>
      <c r="AQ666" s="12"/>
      <c r="AR666" s="12"/>
    </row>
    <row r="667" spans="1:44" s="335" customFormat="1" ht="48.75" customHeight="1">
      <c r="A667" s="905" t="s">
        <v>104</v>
      </c>
      <c r="B667" s="976"/>
      <c r="C667" s="976"/>
      <c r="D667" s="976"/>
      <c r="E667" s="976"/>
      <c r="F667" s="976"/>
      <c r="G667" s="976"/>
      <c r="H667" s="976"/>
      <c r="I667" s="990" t="s">
        <v>712</v>
      </c>
      <c r="J667" s="906">
        <f>1316129+3</f>
        <v>1316132</v>
      </c>
      <c r="K667" s="333">
        <v>1122883</v>
      </c>
      <c r="L667" s="744">
        <v>212</v>
      </c>
      <c r="M667" s="907"/>
      <c r="N667" s="908">
        <v>169</v>
      </c>
      <c r="O667" s="333">
        <v>738.58</v>
      </c>
      <c r="P667" s="333">
        <v>1595340</v>
      </c>
      <c r="Q667" s="333">
        <v>1595340</v>
      </c>
      <c r="R667" s="333">
        <v>1595340</v>
      </c>
      <c r="S667" s="333">
        <v>1595340</v>
      </c>
      <c r="T667" s="566">
        <v>531780</v>
      </c>
      <c r="U667" s="566">
        <v>1295380</v>
      </c>
      <c r="V667" s="566">
        <v>1295380</v>
      </c>
      <c r="W667" s="566">
        <v>0</v>
      </c>
      <c r="X667" s="566">
        <v>0</v>
      </c>
      <c r="Y667" s="566">
        <v>0</v>
      </c>
      <c r="Z667" s="566">
        <v>0</v>
      </c>
      <c r="AK667" s="436"/>
      <c r="AL667" s="842"/>
      <c r="AM667" s="842"/>
      <c r="AN667" s="842"/>
      <c r="AO667" s="842"/>
      <c r="AP667" s="842"/>
      <c r="AQ667" s="842"/>
      <c r="AR667" s="842"/>
    </row>
    <row r="668" spans="1:44" s="335" customFormat="1" ht="109.5" customHeight="1">
      <c r="A668" s="909" t="s">
        <v>199</v>
      </c>
      <c r="B668" s="976"/>
      <c r="C668" s="976"/>
      <c r="D668" s="976"/>
      <c r="E668" s="976"/>
      <c r="F668" s="976"/>
      <c r="G668" s="976"/>
      <c r="H668" s="976"/>
      <c r="I668" s="969"/>
      <c r="J668" s="906">
        <v>58259.93</v>
      </c>
      <c r="K668" s="333">
        <v>41641</v>
      </c>
      <c r="L668" s="910">
        <v>212</v>
      </c>
      <c r="M668" s="800"/>
      <c r="N668" s="908">
        <v>6</v>
      </c>
      <c r="O668" s="333">
        <v>771.03</v>
      </c>
      <c r="P668" s="333">
        <v>55515</v>
      </c>
      <c r="Q668" s="333">
        <v>55515</v>
      </c>
      <c r="R668" s="333">
        <v>55515</v>
      </c>
      <c r="S668" s="333">
        <v>55515</v>
      </c>
      <c r="T668" s="566">
        <v>18505</v>
      </c>
      <c r="U668" s="566">
        <v>53796.51</v>
      </c>
      <c r="V668" s="566">
        <v>53796.51</v>
      </c>
      <c r="W668" s="566">
        <v>0</v>
      </c>
      <c r="X668" s="566">
        <v>0</v>
      </c>
      <c r="Y668" s="566">
        <v>0</v>
      </c>
      <c r="Z668" s="566">
        <v>0</v>
      </c>
      <c r="AK668" s="436"/>
      <c r="AL668" s="842"/>
      <c r="AM668" s="842"/>
      <c r="AN668" s="842"/>
      <c r="AO668" s="842"/>
      <c r="AP668" s="842"/>
      <c r="AQ668" s="842"/>
      <c r="AR668" s="842"/>
    </row>
    <row r="669" spans="1:44" s="335" customFormat="1" ht="47.25" customHeight="1">
      <c r="A669" s="909" t="s">
        <v>25</v>
      </c>
      <c r="B669" s="976"/>
      <c r="C669" s="976"/>
      <c r="D669" s="976"/>
      <c r="E669" s="976"/>
      <c r="F669" s="976"/>
      <c r="G669" s="976"/>
      <c r="H669" s="976"/>
      <c r="I669" s="969"/>
      <c r="J669" s="906">
        <v>171200</v>
      </c>
      <c r="K669" s="333">
        <v>132707</v>
      </c>
      <c r="L669" s="744">
        <v>212</v>
      </c>
      <c r="M669" s="907"/>
      <c r="N669" s="911">
        <v>20</v>
      </c>
      <c r="O669" s="385">
        <v>754.2</v>
      </c>
      <c r="P669" s="385">
        <v>181020</v>
      </c>
      <c r="Q669" s="385">
        <v>181020</v>
      </c>
      <c r="R669" s="385">
        <v>181020</v>
      </c>
      <c r="S669" s="385">
        <v>181020</v>
      </c>
      <c r="T669" s="566">
        <v>60340</v>
      </c>
      <c r="U669" s="566">
        <v>176000</v>
      </c>
      <c r="V669" s="566">
        <v>176000</v>
      </c>
      <c r="W669" s="566">
        <v>0</v>
      </c>
      <c r="X669" s="566">
        <v>0</v>
      </c>
      <c r="Y669" s="566">
        <v>0</v>
      </c>
      <c r="Z669" s="566">
        <v>0</v>
      </c>
      <c r="AK669" s="436"/>
      <c r="AL669" s="842"/>
      <c r="AM669" s="842"/>
      <c r="AN669" s="842"/>
      <c r="AO669" s="842"/>
      <c r="AP669" s="842"/>
      <c r="AQ669" s="842"/>
      <c r="AR669" s="842"/>
    </row>
    <row r="670" spans="1:44" s="335" customFormat="1" ht="48.75" customHeight="1">
      <c r="A670" s="909" t="s">
        <v>26</v>
      </c>
      <c r="B670" s="976"/>
      <c r="C670" s="976"/>
      <c r="D670" s="976"/>
      <c r="E670" s="976"/>
      <c r="F670" s="976"/>
      <c r="G670" s="976"/>
      <c r="H670" s="976"/>
      <c r="I670" s="969"/>
      <c r="J670" s="906">
        <v>1313303.76</v>
      </c>
      <c r="K670" s="333">
        <v>1180000</v>
      </c>
      <c r="L670" s="744">
        <v>212</v>
      </c>
      <c r="M670" s="912"/>
      <c r="N670" s="908">
        <v>175</v>
      </c>
      <c r="O670" s="333">
        <v>866</v>
      </c>
      <c r="P670" s="333">
        <v>1818606</v>
      </c>
      <c r="Q670" s="333">
        <v>1818606</v>
      </c>
      <c r="R670" s="333">
        <v>1818606</v>
      </c>
      <c r="S670" s="333">
        <v>1818606</v>
      </c>
      <c r="T670" s="566">
        <v>606202</v>
      </c>
      <c r="U670" s="566">
        <v>1818606</v>
      </c>
      <c r="V670" s="566">
        <v>1818606</v>
      </c>
      <c r="W670" s="566">
        <v>0</v>
      </c>
      <c r="X670" s="566">
        <v>0</v>
      </c>
      <c r="Y670" s="566">
        <v>0</v>
      </c>
      <c r="Z670" s="566">
        <v>0</v>
      </c>
      <c r="AK670" s="436"/>
      <c r="AL670" s="842"/>
      <c r="AM670" s="842"/>
      <c r="AN670" s="842"/>
      <c r="AO670" s="842"/>
      <c r="AP670" s="842"/>
      <c r="AQ670" s="842"/>
      <c r="AR670" s="842"/>
    </row>
    <row r="671" spans="1:44" s="335" customFormat="1" ht="66" customHeight="1">
      <c r="A671" s="909" t="s">
        <v>27</v>
      </c>
      <c r="B671" s="976"/>
      <c r="C671" s="976"/>
      <c r="D671" s="976"/>
      <c r="E671" s="976"/>
      <c r="F671" s="976"/>
      <c r="G671" s="976"/>
      <c r="H671" s="976"/>
      <c r="I671" s="969"/>
      <c r="J671" s="659">
        <v>980686</v>
      </c>
      <c r="K671" s="333">
        <v>776225</v>
      </c>
      <c r="L671" s="744">
        <v>212</v>
      </c>
      <c r="M671" s="907"/>
      <c r="N671" s="908">
        <v>106</v>
      </c>
      <c r="O671" s="333">
        <v>788.9</v>
      </c>
      <c r="P671" s="333">
        <v>1060282</v>
      </c>
      <c r="Q671" s="333">
        <v>1060282</v>
      </c>
      <c r="R671" s="333">
        <v>1060282</v>
      </c>
      <c r="S671" s="333">
        <v>1060282</v>
      </c>
      <c r="T671" s="566">
        <v>353427</v>
      </c>
      <c r="U671" s="566">
        <v>1080896</v>
      </c>
      <c r="V671" s="566">
        <v>1080896</v>
      </c>
      <c r="W671" s="566">
        <v>0</v>
      </c>
      <c r="X671" s="566">
        <v>0</v>
      </c>
      <c r="Y671" s="566">
        <v>0</v>
      </c>
      <c r="Z671" s="566">
        <v>0</v>
      </c>
      <c r="AK671" s="436"/>
      <c r="AL671" s="842"/>
      <c r="AM671" s="842"/>
      <c r="AN671" s="842"/>
      <c r="AO671" s="842"/>
      <c r="AP671" s="842"/>
      <c r="AQ671" s="842"/>
      <c r="AR671" s="842"/>
    </row>
    <row r="672" spans="1:44" s="335" customFormat="1" ht="67.5" customHeight="1">
      <c r="A672" s="909" t="s">
        <v>28</v>
      </c>
      <c r="B672" s="976"/>
      <c r="C672" s="976"/>
      <c r="D672" s="976"/>
      <c r="E672" s="976"/>
      <c r="F672" s="976"/>
      <c r="G672" s="976"/>
      <c r="H672" s="976"/>
      <c r="I672" s="969"/>
      <c r="J672" s="906">
        <v>159726</v>
      </c>
      <c r="K672" s="333">
        <v>119344</v>
      </c>
      <c r="L672" s="744">
        <v>212</v>
      </c>
      <c r="M672" s="800"/>
      <c r="N672" s="908">
        <v>13</v>
      </c>
      <c r="O672" s="333">
        <v>754.25</v>
      </c>
      <c r="P672" s="333">
        <v>144816</v>
      </c>
      <c r="Q672" s="333">
        <v>144816</v>
      </c>
      <c r="R672" s="333">
        <v>144816</v>
      </c>
      <c r="S672" s="333">
        <v>144816</v>
      </c>
      <c r="T672" s="566">
        <v>48272</v>
      </c>
      <c r="U672" s="566">
        <v>123065</v>
      </c>
      <c r="V672" s="566">
        <v>123065</v>
      </c>
      <c r="W672" s="566">
        <v>0</v>
      </c>
      <c r="X672" s="566">
        <v>0</v>
      </c>
      <c r="Y672" s="566">
        <v>0</v>
      </c>
      <c r="Z672" s="566">
        <v>0</v>
      </c>
      <c r="AK672" s="436"/>
      <c r="AL672" s="842"/>
      <c r="AM672" s="842"/>
      <c r="AN672" s="842"/>
      <c r="AO672" s="842"/>
      <c r="AP672" s="842"/>
      <c r="AQ672" s="842"/>
      <c r="AR672" s="842"/>
    </row>
    <row r="673" spans="1:44" s="335" customFormat="1" ht="45.75" customHeight="1">
      <c r="A673" s="909" t="s">
        <v>29</v>
      </c>
      <c r="B673" s="976"/>
      <c r="C673" s="976"/>
      <c r="D673" s="976"/>
      <c r="E673" s="976"/>
      <c r="F673" s="976"/>
      <c r="G673" s="976"/>
      <c r="H673" s="976"/>
      <c r="I673" s="969"/>
      <c r="J673" s="906">
        <v>780040</v>
      </c>
      <c r="K673" s="333">
        <v>587132</v>
      </c>
      <c r="L673" s="744">
        <v>212</v>
      </c>
      <c r="M673" s="907"/>
      <c r="N673" s="908">
        <v>97</v>
      </c>
      <c r="O673" s="333">
        <v>750.32</v>
      </c>
      <c r="P673" s="333">
        <v>882374</v>
      </c>
      <c r="Q673" s="333">
        <v>882374</v>
      </c>
      <c r="R673" s="333">
        <v>882374</v>
      </c>
      <c r="S673" s="333">
        <v>882374</v>
      </c>
      <c r="T673" s="566">
        <v>294125</v>
      </c>
      <c r="U673" s="566">
        <v>868700</v>
      </c>
      <c r="V673" s="566">
        <v>868700</v>
      </c>
      <c r="W673" s="566">
        <v>0</v>
      </c>
      <c r="X673" s="566">
        <v>0</v>
      </c>
      <c r="Y673" s="566">
        <v>0</v>
      </c>
      <c r="Z673" s="566">
        <v>0</v>
      </c>
      <c r="AK673" s="436"/>
      <c r="AL673" s="842"/>
      <c r="AM673" s="842"/>
      <c r="AN673" s="842"/>
      <c r="AO673" s="842"/>
      <c r="AP673" s="842"/>
      <c r="AQ673" s="842"/>
      <c r="AR673" s="842"/>
    </row>
    <row r="674" spans="1:44" s="335" customFormat="1" ht="40.5">
      <c r="A674" s="909" t="s">
        <v>30</v>
      </c>
      <c r="B674" s="976"/>
      <c r="C674" s="976"/>
      <c r="D674" s="976"/>
      <c r="E674" s="976"/>
      <c r="F674" s="976"/>
      <c r="G674" s="976"/>
      <c r="H674" s="976"/>
      <c r="I674" s="969"/>
      <c r="J674" s="333">
        <v>1102464.98</v>
      </c>
      <c r="K674" s="333">
        <v>927051</v>
      </c>
      <c r="L674" s="744">
        <v>212</v>
      </c>
      <c r="M674" s="907"/>
      <c r="N674" s="908">
        <v>134</v>
      </c>
      <c r="O674" s="333">
        <v>780.85</v>
      </c>
      <c r="P674" s="566">
        <v>1255608</v>
      </c>
      <c r="Q674" s="566">
        <v>1255608</v>
      </c>
      <c r="R674" s="566">
        <v>1255608</v>
      </c>
      <c r="S674" s="566">
        <v>1255608</v>
      </c>
      <c r="T674" s="566">
        <v>418536</v>
      </c>
      <c r="U674" s="566">
        <v>1120000</v>
      </c>
      <c r="V674" s="566">
        <v>1120000</v>
      </c>
      <c r="W674" s="566">
        <v>0</v>
      </c>
      <c r="X674" s="566">
        <v>0</v>
      </c>
      <c r="Y674" s="566">
        <v>0</v>
      </c>
      <c r="Z674" s="566">
        <v>0</v>
      </c>
      <c r="AK674" s="436"/>
      <c r="AL674" s="842"/>
      <c r="AM674" s="842"/>
      <c r="AN674" s="842"/>
      <c r="AO674" s="842"/>
      <c r="AP674" s="842"/>
      <c r="AQ674" s="842"/>
      <c r="AR674" s="842"/>
    </row>
    <row r="675" spans="1:44" s="335" customFormat="1" ht="43.5" customHeight="1">
      <c r="A675" s="909" t="s">
        <v>31</v>
      </c>
      <c r="B675" s="976"/>
      <c r="C675" s="976"/>
      <c r="D675" s="976"/>
      <c r="E675" s="976"/>
      <c r="F675" s="976"/>
      <c r="G675" s="976"/>
      <c r="H675" s="976"/>
      <c r="I675" s="969"/>
      <c r="J675" s="906">
        <v>325540</v>
      </c>
      <c r="K675" s="726">
        <v>251168</v>
      </c>
      <c r="L675" s="747">
        <v>212</v>
      </c>
      <c r="M675" s="800"/>
      <c r="N675" s="913">
        <v>39</v>
      </c>
      <c r="O675" s="333">
        <v>676.03</v>
      </c>
      <c r="P675" s="566">
        <v>332608</v>
      </c>
      <c r="Q675" s="566">
        <v>332608</v>
      </c>
      <c r="R675" s="566">
        <v>332608</v>
      </c>
      <c r="S675" s="566">
        <v>332608</v>
      </c>
      <c r="T675" s="566">
        <v>110870</v>
      </c>
      <c r="U675" s="566">
        <v>337520.64</v>
      </c>
      <c r="V675" s="566">
        <v>337520.64</v>
      </c>
      <c r="W675" s="566">
        <v>0</v>
      </c>
      <c r="X675" s="566">
        <v>0</v>
      </c>
      <c r="Y675" s="566">
        <v>0</v>
      </c>
      <c r="Z675" s="566">
        <v>0</v>
      </c>
      <c r="AK675" s="436"/>
      <c r="AL675" s="842"/>
      <c r="AM675" s="842"/>
      <c r="AN675" s="842"/>
      <c r="AO675" s="842"/>
      <c r="AP675" s="842"/>
      <c r="AQ675" s="842"/>
      <c r="AR675" s="842"/>
    </row>
    <row r="676" spans="1:44" s="335" customFormat="1" ht="66" customHeight="1">
      <c r="A676" s="569" t="s">
        <v>32</v>
      </c>
      <c r="B676" s="976"/>
      <c r="C676" s="976"/>
      <c r="D676" s="976"/>
      <c r="E676" s="976"/>
      <c r="F676" s="976"/>
      <c r="G676" s="976"/>
      <c r="H676" s="976"/>
      <c r="I676" s="969"/>
      <c r="J676" s="906">
        <v>1103097</v>
      </c>
      <c r="K676" s="333">
        <v>833177</v>
      </c>
      <c r="L676" s="914">
        <v>212</v>
      </c>
      <c r="M676" s="907"/>
      <c r="N676" s="908">
        <v>117</v>
      </c>
      <c r="O676" s="333">
        <v>790.17</v>
      </c>
      <c r="P676" s="333">
        <v>1175767</v>
      </c>
      <c r="Q676" s="333">
        <v>1175767</v>
      </c>
      <c r="R676" s="333">
        <v>1175767</v>
      </c>
      <c r="S676" s="333">
        <v>1175767</v>
      </c>
      <c r="T676" s="566">
        <v>391922</v>
      </c>
      <c r="U676" s="566">
        <v>1191773.7</v>
      </c>
      <c r="V676" s="566">
        <v>1191773.7</v>
      </c>
      <c r="W676" s="566">
        <v>0</v>
      </c>
      <c r="X676" s="566">
        <v>0</v>
      </c>
      <c r="Y676" s="566">
        <v>0</v>
      </c>
      <c r="Z676" s="566">
        <v>0</v>
      </c>
      <c r="AK676" s="436"/>
      <c r="AL676" s="842"/>
      <c r="AM676" s="842"/>
      <c r="AN676" s="842"/>
      <c r="AO676" s="842"/>
      <c r="AP676" s="842"/>
      <c r="AQ676" s="842"/>
      <c r="AR676" s="842"/>
    </row>
    <row r="677" spans="1:44" s="335" customFormat="1" ht="69" customHeight="1">
      <c r="A677" s="909" t="s">
        <v>33</v>
      </c>
      <c r="B677" s="976"/>
      <c r="C677" s="976"/>
      <c r="D677" s="976"/>
      <c r="E677" s="976"/>
      <c r="F677" s="976"/>
      <c r="G677" s="976"/>
      <c r="H677" s="976"/>
      <c r="I677" s="969"/>
      <c r="J677" s="915">
        <v>93467</v>
      </c>
      <c r="K677" s="726">
        <v>79624</v>
      </c>
      <c r="L677" s="916">
        <v>212</v>
      </c>
      <c r="M677" s="788"/>
      <c r="N677" s="913">
        <v>11</v>
      </c>
      <c r="O677" s="726">
        <v>754.25</v>
      </c>
      <c r="P677" s="333">
        <v>117663</v>
      </c>
      <c r="Q677" s="333">
        <v>117663</v>
      </c>
      <c r="R677" s="333">
        <v>117663</v>
      </c>
      <c r="S677" s="333">
        <v>117663</v>
      </c>
      <c r="T677" s="566">
        <v>39221</v>
      </c>
      <c r="U677" s="566">
        <v>87006.35</v>
      </c>
      <c r="V677" s="566">
        <v>87006.35</v>
      </c>
      <c r="W677" s="566">
        <v>0</v>
      </c>
      <c r="X677" s="566">
        <v>0</v>
      </c>
      <c r="Y677" s="566">
        <v>0</v>
      </c>
      <c r="Z677" s="566">
        <v>0</v>
      </c>
      <c r="AK677" s="436"/>
      <c r="AL677" s="842"/>
      <c r="AM677" s="842"/>
      <c r="AN677" s="842"/>
      <c r="AO677" s="842"/>
      <c r="AP677" s="842"/>
      <c r="AQ677" s="842"/>
      <c r="AR677" s="842"/>
    </row>
    <row r="678" spans="1:44" s="335" customFormat="1" ht="78" customHeight="1">
      <c r="A678" s="909" t="s">
        <v>34</v>
      </c>
      <c r="B678" s="976"/>
      <c r="C678" s="976"/>
      <c r="D678" s="976"/>
      <c r="E678" s="976"/>
      <c r="F678" s="976"/>
      <c r="G678" s="976"/>
      <c r="H678" s="976"/>
      <c r="I678" s="969"/>
      <c r="J678" s="906">
        <v>430500</v>
      </c>
      <c r="K678" s="333">
        <v>384852</v>
      </c>
      <c r="L678" s="744">
        <v>212</v>
      </c>
      <c r="M678" s="907"/>
      <c r="N678" s="908">
        <v>56</v>
      </c>
      <c r="O678" s="333">
        <v>754.28</v>
      </c>
      <c r="P678" s="333">
        <v>506875</v>
      </c>
      <c r="Q678" s="333">
        <v>506875</v>
      </c>
      <c r="R678" s="333">
        <v>506875</v>
      </c>
      <c r="S678" s="333">
        <v>506875</v>
      </c>
      <c r="T678" s="566">
        <v>168958</v>
      </c>
      <c r="U678" s="566">
        <v>512488.32</v>
      </c>
      <c r="V678" s="566">
        <v>512488.32</v>
      </c>
      <c r="W678" s="566">
        <v>0</v>
      </c>
      <c r="X678" s="566">
        <v>0</v>
      </c>
      <c r="Y678" s="566">
        <v>0</v>
      </c>
      <c r="Z678" s="566">
        <v>0</v>
      </c>
      <c r="AK678" s="436"/>
      <c r="AL678" s="842"/>
      <c r="AM678" s="842"/>
      <c r="AN678" s="842"/>
      <c r="AO678" s="842"/>
      <c r="AP678" s="842"/>
      <c r="AQ678" s="842"/>
      <c r="AR678" s="842"/>
    </row>
    <row r="679" spans="1:44" s="335" customFormat="1" ht="55.5" customHeight="1">
      <c r="A679" s="909" t="s">
        <v>35</v>
      </c>
      <c r="B679" s="976"/>
      <c r="C679" s="976"/>
      <c r="D679" s="976"/>
      <c r="E679" s="976"/>
      <c r="F679" s="976"/>
      <c r="G679" s="976"/>
      <c r="H679" s="976"/>
      <c r="I679" s="969"/>
      <c r="J679" s="906">
        <v>2087270</v>
      </c>
      <c r="K679" s="333">
        <v>1654511</v>
      </c>
      <c r="L679" s="744">
        <v>212</v>
      </c>
      <c r="M679" s="800"/>
      <c r="N679" s="908">
        <v>215</v>
      </c>
      <c r="O679" s="333">
        <v>981.14</v>
      </c>
      <c r="P679" s="333">
        <v>2260537</v>
      </c>
      <c r="Q679" s="333">
        <v>2260537</v>
      </c>
      <c r="R679" s="333">
        <v>2260537</v>
      </c>
      <c r="S679" s="333">
        <v>2260537</v>
      </c>
      <c r="T679" s="566">
        <v>753512</v>
      </c>
      <c r="U679" s="566">
        <v>2300000</v>
      </c>
      <c r="V679" s="566">
        <v>2300000</v>
      </c>
      <c r="W679" s="566">
        <v>0</v>
      </c>
      <c r="X679" s="566">
        <v>0</v>
      </c>
      <c r="Y679" s="566">
        <v>0</v>
      </c>
      <c r="Z679" s="566">
        <v>0</v>
      </c>
      <c r="AK679" s="436"/>
      <c r="AL679" s="842"/>
      <c r="AM679" s="842"/>
      <c r="AN679" s="842"/>
      <c r="AO679" s="842"/>
      <c r="AP679" s="842"/>
      <c r="AQ679" s="842"/>
      <c r="AR679" s="842"/>
    </row>
    <row r="680" spans="1:44" s="335" customFormat="1" ht="68.25" customHeight="1">
      <c r="A680" s="909" t="s">
        <v>36</v>
      </c>
      <c r="B680" s="976"/>
      <c r="C680" s="976"/>
      <c r="D680" s="976"/>
      <c r="E680" s="976"/>
      <c r="F680" s="976"/>
      <c r="G680" s="976"/>
      <c r="H680" s="976"/>
      <c r="I680" s="969"/>
      <c r="J680" s="906">
        <v>84697.06</v>
      </c>
      <c r="K680" s="333">
        <v>72989</v>
      </c>
      <c r="L680" s="744">
        <v>212</v>
      </c>
      <c r="M680" s="907"/>
      <c r="N680" s="908">
        <v>10</v>
      </c>
      <c r="O680" s="333">
        <v>754.25</v>
      </c>
      <c r="P680" s="333">
        <v>90511</v>
      </c>
      <c r="Q680" s="333">
        <v>90511</v>
      </c>
      <c r="R680" s="333">
        <v>90511</v>
      </c>
      <c r="S680" s="333">
        <v>90511</v>
      </c>
      <c r="T680" s="566">
        <v>30170</v>
      </c>
      <c r="U680" s="566">
        <v>95504</v>
      </c>
      <c r="V680" s="566">
        <v>95504</v>
      </c>
      <c r="W680" s="566">
        <v>0</v>
      </c>
      <c r="X680" s="566">
        <v>0</v>
      </c>
      <c r="Y680" s="566">
        <v>0</v>
      </c>
      <c r="Z680" s="566">
        <v>0</v>
      </c>
      <c r="AK680" s="436"/>
      <c r="AL680" s="842"/>
      <c r="AM680" s="842"/>
      <c r="AN680" s="842"/>
      <c r="AO680" s="842"/>
      <c r="AP680" s="842"/>
      <c r="AQ680" s="842"/>
      <c r="AR680" s="842"/>
    </row>
    <row r="681" spans="1:44" s="335" customFormat="1" ht="64.5" customHeight="1">
      <c r="A681" s="909" t="s">
        <v>37</v>
      </c>
      <c r="B681" s="976"/>
      <c r="C681" s="976"/>
      <c r="D681" s="976"/>
      <c r="E681" s="976"/>
      <c r="F681" s="976"/>
      <c r="G681" s="976"/>
      <c r="H681" s="976"/>
      <c r="I681" s="969"/>
      <c r="J681" s="906">
        <v>90810</v>
      </c>
      <c r="K681" s="333">
        <v>72989</v>
      </c>
      <c r="L681" s="744">
        <v>212</v>
      </c>
      <c r="M681" s="907"/>
      <c r="N681" s="908">
        <v>6</v>
      </c>
      <c r="O681" s="333">
        <v>754.28</v>
      </c>
      <c r="P681" s="333">
        <v>54307</v>
      </c>
      <c r="Q681" s="333">
        <v>54307</v>
      </c>
      <c r="R681" s="333">
        <v>54307</v>
      </c>
      <c r="S681" s="333">
        <v>54307</v>
      </c>
      <c r="T681" s="566">
        <v>18102</v>
      </c>
      <c r="U681" s="566">
        <v>54031.32</v>
      </c>
      <c r="V681" s="566">
        <v>54031.32</v>
      </c>
      <c r="W681" s="566">
        <v>0</v>
      </c>
      <c r="X681" s="566">
        <v>0</v>
      </c>
      <c r="Y681" s="566">
        <v>0</v>
      </c>
      <c r="Z681" s="566">
        <v>0</v>
      </c>
      <c r="AK681" s="436"/>
      <c r="AL681" s="842"/>
      <c r="AM681" s="842"/>
      <c r="AN681" s="842"/>
      <c r="AO681" s="842"/>
      <c r="AP681" s="842"/>
      <c r="AQ681" s="842"/>
      <c r="AR681" s="842"/>
    </row>
    <row r="682" spans="1:44" s="335" customFormat="1" ht="59.25" customHeight="1">
      <c r="A682" s="909" t="s">
        <v>38</v>
      </c>
      <c r="B682" s="976"/>
      <c r="C682" s="976"/>
      <c r="D682" s="976"/>
      <c r="E682" s="976"/>
      <c r="F682" s="976"/>
      <c r="G682" s="976"/>
      <c r="H682" s="976"/>
      <c r="I682" s="969"/>
      <c r="J682" s="906">
        <v>952134.33</v>
      </c>
      <c r="K682" s="333">
        <v>782818.75</v>
      </c>
      <c r="L682" s="744">
        <v>212</v>
      </c>
      <c r="M682" s="907"/>
      <c r="N682" s="908">
        <v>105</v>
      </c>
      <c r="O682" s="333">
        <v>924.32</v>
      </c>
      <c r="P682" s="333">
        <v>1064819</v>
      </c>
      <c r="Q682" s="333">
        <v>1064819</v>
      </c>
      <c r="R682" s="333">
        <v>1064819</v>
      </c>
      <c r="S682" s="333">
        <v>1064819</v>
      </c>
      <c r="T682" s="566">
        <v>354940</v>
      </c>
      <c r="U682" s="566">
        <v>1064812.8</v>
      </c>
      <c r="V682" s="566">
        <v>1064812.8</v>
      </c>
      <c r="W682" s="566">
        <v>0</v>
      </c>
      <c r="X682" s="566">
        <v>0</v>
      </c>
      <c r="Y682" s="566">
        <v>0</v>
      </c>
      <c r="Z682" s="566">
        <v>0</v>
      </c>
      <c r="AK682" s="436"/>
      <c r="AL682" s="842"/>
      <c r="AM682" s="842"/>
      <c r="AN682" s="842"/>
      <c r="AO682" s="842"/>
      <c r="AP682" s="842"/>
      <c r="AQ682" s="842"/>
      <c r="AR682" s="842"/>
    </row>
    <row r="683" spans="1:44" s="335" customFormat="1" ht="57.75" customHeight="1">
      <c r="A683" s="909" t="s">
        <v>39</v>
      </c>
      <c r="B683" s="976"/>
      <c r="C683" s="976"/>
      <c r="D683" s="976"/>
      <c r="E683" s="976"/>
      <c r="F683" s="976"/>
      <c r="G683" s="976"/>
      <c r="H683" s="976"/>
      <c r="I683" s="969"/>
      <c r="J683" s="333">
        <v>583949.54</v>
      </c>
      <c r="K683" s="333">
        <v>486430</v>
      </c>
      <c r="L683" s="744">
        <v>212</v>
      </c>
      <c r="M683" s="907"/>
      <c r="N683" s="908">
        <v>61</v>
      </c>
      <c r="O683" s="333">
        <v>769.53</v>
      </c>
      <c r="P683" s="333">
        <v>720286</v>
      </c>
      <c r="Q683" s="333">
        <v>720286</v>
      </c>
      <c r="R683" s="333">
        <v>720286</v>
      </c>
      <c r="S683" s="333">
        <v>720286</v>
      </c>
      <c r="T683" s="566">
        <v>240095</v>
      </c>
      <c r="U683" s="566">
        <v>600792.8</v>
      </c>
      <c r="V683" s="566">
        <v>600792.8</v>
      </c>
      <c r="W683" s="566">
        <v>0</v>
      </c>
      <c r="X683" s="566">
        <v>0</v>
      </c>
      <c r="Y683" s="566">
        <v>0</v>
      </c>
      <c r="Z683" s="566">
        <v>0</v>
      </c>
      <c r="AK683" s="436"/>
      <c r="AL683" s="842"/>
      <c r="AM683" s="842"/>
      <c r="AN683" s="842"/>
      <c r="AO683" s="842"/>
      <c r="AP683" s="842"/>
      <c r="AQ683" s="842"/>
      <c r="AR683" s="842"/>
    </row>
    <row r="684" spans="1:44" s="335" customFormat="1" ht="57.75" customHeight="1">
      <c r="A684" s="909" t="s">
        <v>40</v>
      </c>
      <c r="B684" s="976"/>
      <c r="C684" s="976"/>
      <c r="D684" s="976"/>
      <c r="E684" s="976"/>
      <c r="F684" s="976"/>
      <c r="G684" s="976"/>
      <c r="H684" s="976"/>
      <c r="I684" s="969"/>
      <c r="J684" s="906">
        <v>345374</v>
      </c>
      <c r="K684" s="333">
        <v>258577</v>
      </c>
      <c r="L684" s="744">
        <v>212</v>
      </c>
      <c r="M684" s="907"/>
      <c r="N684" s="908">
        <v>38</v>
      </c>
      <c r="O684" s="333">
        <v>790.81</v>
      </c>
      <c r="P684" s="333">
        <v>370099</v>
      </c>
      <c r="Q684" s="333">
        <v>370099</v>
      </c>
      <c r="R684" s="333">
        <v>370099</v>
      </c>
      <c r="S684" s="333">
        <v>370099</v>
      </c>
      <c r="T684" s="566">
        <v>123366</v>
      </c>
      <c r="U684" s="566">
        <v>330000</v>
      </c>
      <c r="V684" s="566">
        <v>330000</v>
      </c>
      <c r="W684" s="566">
        <v>0</v>
      </c>
      <c r="X684" s="566">
        <v>0</v>
      </c>
      <c r="Y684" s="566">
        <v>0</v>
      </c>
      <c r="Z684" s="566">
        <v>0</v>
      </c>
      <c r="AK684" s="436"/>
      <c r="AL684" s="842"/>
      <c r="AM684" s="842"/>
      <c r="AN684" s="842"/>
      <c r="AO684" s="842"/>
      <c r="AP684" s="842"/>
      <c r="AQ684" s="842"/>
      <c r="AR684" s="842"/>
    </row>
    <row r="685" spans="1:44" s="335" customFormat="1" ht="73.5" customHeight="1">
      <c r="A685" s="909" t="s">
        <v>41</v>
      </c>
      <c r="B685" s="976"/>
      <c r="C685" s="976"/>
      <c r="D685" s="976"/>
      <c r="E685" s="976"/>
      <c r="F685" s="976"/>
      <c r="G685" s="976"/>
      <c r="H685" s="976"/>
      <c r="I685" s="969"/>
      <c r="J685" s="906">
        <v>938800</v>
      </c>
      <c r="K685" s="333">
        <v>805726</v>
      </c>
      <c r="L685" s="794">
        <v>212</v>
      </c>
      <c r="M685" s="907"/>
      <c r="N685" s="908">
        <v>112</v>
      </c>
      <c r="O685" s="333">
        <v>788.67</v>
      </c>
      <c r="P685" s="333">
        <v>1059977</v>
      </c>
      <c r="Q685" s="333">
        <v>1059977</v>
      </c>
      <c r="R685" s="333">
        <v>1059977</v>
      </c>
      <c r="S685" s="333">
        <v>1059977</v>
      </c>
      <c r="T685" s="566">
        <v>353326</v>
      </c>
      <c r="U685" s="566">
        <v>1059978</v>
      </c>
      <c r="V685" s="566">
        <v>1059978</v>
      </c>
      <c r="W685" s="566">
        <v>0</v>
      </c>
      <c r="X685" s="566">
        <v>0</v>
      </c>
      <c r="Y685" s="566">
        <v>0</v>
      </c>
      <c r="Z685" s="566">
        <v>0</v>
      </c>
      <c r="AK685" s="436"/>
      <c r="AL685" s="842"/>
      <c r="AM685" s="842"/>
      <c r="AN685" s="842"/>
      <c r="AO685" s="842"/>
      <c r="AP685" s="842"/>
      <c r="AQ685" s="842"/>
      <c r="AR685" s="842"/>
    </row>
    <row r="686" spans="1:44" s="335" customFormat="1" ht="72.75" customHeight="1">
      <c r="A686" s="909" t="s">
        <v>42</v>
      </c>
      <c r="B686" s="976"/>
      <c r="C686" s="976"/>
      <c r="D686" s="976"/>
      <c r="E686" s="976"/>
      <c r="F686" s="976"/>
      <c r="G686" s="976"/>
      <c r="H686" s="976"/>
      <c r="I686" s="969"/>
      <c r="J686" s="906">
        <v>530000</v>
      </c>
      <c r="K686" s="333">
        <v>457712</v>
      </c>
      <c r="L686" s="744">
        <v>212</v>
      </c>
      <c r="M686" s="800"/>
      <c r="N686" s="908">
        <v>60</v>
      </c>
      <c r="O686" s="333">
        <v>790.19</v>
      </c>
      <c r="P686" s="333">
        <v>549974</v>
      </c>
      <c r="Q686" s="333">
        <v>549974</v>
      </c>
      <c r="R686" s="333">
        <v>549974</v>
      </c>
      <c r="S686" s="333">
        <v>549974</v>
      </c>
      <c r="T686" s="566">
        <v>183325</v>
      </c>
      <c r="U686" s="566">
        <v>528000</v>
      </c>
      <c r="V686" s="566">
        <v>528000</v>
      </c>
      <c r="W686" s="566">
        <v>0</v>
      </c>
      <c r="X686" s="566">
        <v>0</v>
      </c>
      <c r="Y686" s="566">
        <v>0</v>
      </c>
      <c r="Z686" s="566">
        <v>0</v>
      </c>
      <c r="AK686" s="436"/>
      <c r="AL686" s="842"/>
      <c r="AM686" s="842"/>
      <c r="AN686" s="842"/>
      <c r="AO686" s="842"/>
      <c r="AP686" s="842"/>
      <c r="AQ686" s="842"/>
      <c r="AR686" s="842"/>
    </row>
    <row r="687" spans="1:44" s="335" customFormat="1" ht="79.5" customHeight="1">
      <c r="A687" s="917" t="s">
        <v>43</v>
      </c>
      <c r="B687" s="976"/>
      <c r="C687" s="976"/>
      <c r="D687" s="976"/>
      <c r="E687" s="976"/>
      <c r="F687" s="976"/>
      <c r="G687" s="976"/>
      <c r="H687" s="976"/>
      <c r="I687" s="969"/>
      <c r="J687" s="918">
        <v>904702.5</v>
      </c>
      <c r="K687" s="919">
        <v>690894</v>
      </c>
      <c r="L687" s="920">
        <v>212</v>
      </c>
      <c r="M687" s="921"/>
      <c r="N687" s="922">
        <v>101</v>
      </c>
      <c r="O687" s="919">
        <v>791.734242</v>
      </c>
      <c r="P687" s="333">
        <v>940580</v>
      </c>
      <c r="Q687" s="333">
        <v>940580</v>
      </c>
      <c r="R687" s="333">
        <v>940580</v>
      </c>
      <c r="S687" s="333">
        <v>940580</v>
      </c>
      <c r="T687" s="566">
        <v>313527</v>
      </c>
      <c r="U687" s="566">
        <v>923404</v>
      </c>
      <c r="V687" s="566">
        <v>923404</v>
      </c>
      <c r="W687" s="566">
        <v>0</v>
      </c>
      <c r="X687" s="566">
        <v>0</v>
      </c>
      <c r="Y687" s="566">
        <v>0</v>
      </c>
      <c r="Z687" s="566">
        <v>0</v>
      </c>
      <c r="AK687" s="436"/>
      <c r="AL687" s="842"/>
      <c r="AM687" s="842"/>
      <c r="AN687" s="842"/>
      <c r="AO687" s="842"/>
      <c r="AP687" s="842"/>
      <c r="AQ687" s="842"/>
      <c r="AR687" s="842"/>
    </row>
    <row r="688" spans="1:44" s="335" customFormat="1" ht="60.75" customHeight="1">
      <c r="A688" s="909" t="s">
        <v>44</v>
      </c>
      <c r="B688" s="976"/>
      <c r="C688" s="976"/>
      <c r="D688" s="976"/>
      <c r="E688" s="976"/>
      <c r="F688" s="976"/>
      <c r="G688" s="976"/>
      <c r="H688" s="976"/>
      <c r="I688" s="969"/>
      <c r="J688" s="906">
        <v>991459</v>
      </c>
      <c r="K688" s="333">
        <v>731942</v>
      </c>
      <c r="L688" s="744">
        <v>212</v>
      </c>
      <c r="M688" s="907"/>
      <c r="N688" s="908">
        <v>103</v>
      </c>
      <c r="O688" s="333">
        <v>766.21</v>
      </c>
      <c r="P688" s="333">
        <v>965418</v>
      </c>
      <c r="Q688" s="333">
        <v>965418</v>
      </c>
      <c r="R688" s="333">
        <v>965418</v>
      </c>
      <c r="S688" s="333">
        <v>965418</v>
      </c>
      <c r="T688" s="566">
        <v>321806</v>
      </c>
      <c r="U688" s="566">
        <v>983740.44</v>
      </c>
      <c r="V688" s="566">
        <v>983740.44</v>
      </c>
      <c r="W688" s="566">
        <v>0</v>
      </c>
      <c r="X688" s="566">
        <v>0</v>
      </c>
      <c r="Y688" s="566">
        <v>0</v>
      </c>
      <c r="Z688" s="566">
        <v>0</v>
      </c>
      <c r="AK688" s="436"/>
      <c r="AL688" s="842"/>
      <c r="AM688" s="842"/>
      <c r="AN688" s="842"/>
      <c r="AO688" s="842"/>
      <c r="AP688" s="842"/>
      <c r="AQ688" s="842"/>
      <c r="AR688" s="842"/>
    </row>
    <row r="689" spans="1:44" s="335" customFormat="1" ht="81" customHeight="1">
      <c r="A689" s="909" t="s">
        <v>45</v>
      </c>
      <c r="B689" s="976"/>
      <c r="C689" s="976"/>
      <c r="D689" s="976"/>
      <c r="E689" s="976"/>
      <c r="F689" s="976"/>
      <c r="G689" s="976"/>
      <c r="H689" s="976"/>
      <c r="I689" s="969"/>
      <c r="J689" s="906">
        <v>630370.74</v>
      </c>
      <c r="K689" s="333">
        <v>548770</v>
      </c>
      <c r="L689" s="744">
        <v>212</v>
      </c>
      <c r="M689" s="800"/>
      <c r="N689" s="908">
        <v>74</v>
      </c>
      <c r="O689" s="333">
        <v>811.25</v>
      </c>
      <c r="P689" s="333">
        <v>730122</v>
      </c>
      <c r="Q689" s="333">
        <v>730122</v>
      </c>
      <c r="R689" s="333">
        <v>730122</v>
      </c>
      <c r="S689" s="333">
        <v>730122</v>
      </c>
      <c r="T689" s="566">
        <v>243374</v>
      </c>
      <c r="U689" s="566">
        <v>730121.72</v>
      </c>
      <c r="V689" s="566">
        <v>730121.72</v>
      </c>
      <c r="W689" s="566">
        <v>0</v>
      </c>
      <c r="X689" s="566">
        <v>0</v>
      </c>
      <c r="Y689" s="566">
        <v>0</v>
      </c>
      <c r="Z689" s="566">
        <v>0</v>
      </c>
      <c r="AK689" s="436"/>
      <c r="AL689" s="842"/>
      <c r="AM689" s="842"/>
      <c r="AN689" s="842"/>
      <c r="AO689" s="842"/>
      <c r="AP689" s="842"/>
      <c r="AQ689" s="842"/>
      <c r="AR689" s="842"/>
    </row>
    <row r="690" spans="1:44" ht="66" customHeight="1">
      <c r="A690" s="237" t="s">
        <v>46</v>
      </c>
      <c r="B690" s="976"/>
      <c r="C690" s="976"/>
      <c r="D690" s="976"/>
      <c r="E690" s="976"/>
      <c r="F690" s="976"/>
      <c r="G690" s="976"/>
      <c r="H690" s="976"/>
      <c r="I690" s="969"/>
      <c r="J690" s="50">
        <v>537281.08</v>
      </c>
      <c r="K690" s="120">
        <v>778365</v>
      </c>
      <c r="L690" s="128">
        <v>212</v>
      </c>
      <c r="M690" s="137"/>
      <c r="N690" s="299">
        <v>81</v>
      </c>
      <c r="O690" s="120">
        <v>721.72</v>
      </c>
      <c r="P690" s="31">
        <v>909363</v>
      </c>
      <c r="Q690" s="31">
        <v>909363</v>
      </c>
      <c r="R690" s="31">
        <v>909363</v>
      </c>
      <c r="S690" s="31">
        <v>909363</v>
      </c>
      <c r="T690" s="14">
        <v>303121</v>
      </c>
      <c r="U690" s="14">
        <v>530540.44</v>
      </c>
      <c r="V690" s="14">
        <v>530540.44</v>
      </c>
      <c r="W690" s="14">
        <v>0</v>
      </c>
      <c r="X690" s="14">
        <v>0</v>
      </c>
      <c r="Y690" s="14">
        <v>0</v>
      </c>
      <c r="Z690" s="30">
        <v>0</v>
      </c>
      <c r="AB690" s="7"/>
      <c r="AK690" s="3"/>
      <c r="AL690" s="12"/>
      <c r="AM690" s="12"/>
      <c r="AN690" s="12"/>
      <c r="AO690" s="12"/>
      <c r="AP690" s="12"/>
      <c r="AQ690" s="12"/>
      <c r="AR690" s="12"/>
    </row>
    <row r="691" spans="1:44" ht="69.75" customHeight="1">
      <c r="A691" s="237" t="s">
        <v>47</v>
      </c>
      <c r="B691" s="976"/>
      <c r="C691" s="976"/>
      <c r="D691" s="976"/>
      <c r="E691" s="976"/>
      <c r="F691" s="976"/>
      <c r="G691" s="976"/>
      <c r="H691" s="976"/>
      <c r="I691" s="969"/>
      <c r="J691" s="50">
        <v>872731</v>
      </c>
      <c r="K691" s="31">
        <v>644956</v>
      </c>
      <c r="L691" s="156">
        <v>212</v>
      </c>
      <c r="M691" s="236"/>
      <c r="N691" s="298">
        <v>103</v>
      </c>
      <c r="O691" s="31">
        <v>788.9</v>
      </c>
      <c r="P691" s="31">
        <v>908813</v>
      </c>
      <c r="Q691" s="31">
        <v>908813</v>
      </c>
      <c r="R691" s="31">
        <v>908813</v>
      </c>
      <c r="S691" s="31">
        <v>908813</v>
      </c>
      <c r="T691" s="14">
        <v>302938</v>
      </c>
      <c r="U691" s="14">
        <v>850000</v>
      </c>
      <c r="V691" s="14">
        <v>850000</v>
      </c>
      <c r="W691" s="14">
        <v>0</v>
      </c>
      <c r="X691" s="14">
        <v>0</v>
      </c>
      <c r="Y691" s="14">
        <v>0</v>
      </c>
      <c r="Z691" s="30">
        <v>0</v>
      </c>
      <c r="AB691" s="7"/>
      <c r="AK691" s="3"/>
      <c r="AL691" s="12"/>
      <c r="AM691" s="12"/>
      <c r="AN691" s="12"/>
      <c r="AO691" s="12"/>
      <c r="AP691" s="12"/>
      <c r="AQ691" s="12"/>
      <c r="AR691" s="12"/>
    </row>
    <row r="692" spans="1:44" ht="42.75" customHeight="1">
      <c r="A692" s="237" t="s">
        <v>48</v>
      </c>
      <c r="B692" s="976"/>
      <c r="C692" s="976"/>
      <c r="D692" s="976"/>
      <c r="E692" s="976"/>
      <c r="F692" s="976"/>
      <c r="G692" s="976"/>
      <c r="H692" s="976"/>
      <c r="I692" s="969"/>
      <c r="J692" s="50">
        <v>215928</v>
      </c>
      <c r="K692" s="31">
        <v>246224</v>
      </c>
      <c r="L692" s="156">
        <v>212</v>
      </c>
      <c r="M692" s="236"/>
      <c r="N692" s="298">
        <v>33</v>
      </c>
      <c r="O692" s="31">
        <v>728.86</v>
      </c>
      <c r="P692" s="14">
        <v>323614</v>
      </c>
      <c r="Q692" s="14">
        <v>323614</v>
      </c>
      <c r="R692" s="14">
        <v>323614</v>
      </c>
      <c r="S692" s="14">
        <v>323614</v>
      </c>
      <c r="T692" s="14">
        <v>107871</v>
      </c>
      <c r="U692" s="14">
        <v>249560</v>
      </c>
      <c r="V692" s="14">
        <v>249560</v>
      </c>
      <c r="W692" s="14">
        <v>0</v>
      </c>
      <c r="X692" s="14">
        <v>0</v>
      </c>
      <c r="Y692" s="14">
        <v>0</v>
      </c>
      <c r="Z692" s="30">
        <v>0</v>
      </c>
      <c r="AB692" s="7"/>
      <c r="AK692" s="3"/>
      <c r="AL692" s="12"/>
      <c r="AM692" s="12"/>
      <c r="AN692" s="12"/>
      <c r="AO692" s="12"/>
      <c r="AP692" s="12"/>
      <c r="AQ692" s="12"/>
      <c r="AR692" s="12"/>
    </row>
    <row r="693" spans="1:44" ht="72.75" customHeight="1">
      <c r="A693" s="237" t="s">
        <v>59</v>
      </c>
      <c r="B693" s="462"/>
      <c r="C693" s="462"/>
      <c r="D693" s="462"/>
      <c r="E693" s="462"/>
      <c r="F693" s="462"/>
      <c r="G693" s="462"/>
      <c r="H693" s="462"/>
      <c r="I693" s="460"/>
      <c r="J693" s="50"/>
      <c r="K693" s="31"/>
      <c r="L693" s="156"/>
      <c r="M693" s="236"/>
      <c r="N693" s="298"/>
      <c r="O693" s="31"/>
      <c r="P693" s="14"/>
      <c r="Q693" s="14"/>
      <c r="R693" s="14"/>
      <c r="S693" s="14"/>
      <c r="T693" s="14"/>
      <c r="U693" s="14">
        <v>0</v>
      </c>
      <c r="V693" s="14">
        <v>0</v>
      </c>
      <c r="W693" s="14">
        <v>0</v>
      </c>
      <c r="X693" s="14">
        <v>0</v>
      </c>
      <c r="Y693" s="14">
        <v>0</v>
      </c>
      <c r="Z693" s="30">
        <v>0</v>
      </c>
      <c r="AB693" s="7"/>
      <c r="AK693" s="3"/>
      <c r="AL693" s="12"/>
      <c r="AM693" s="12"/>
      <c r="AN693" s="12"/>
      <c r="AO693" s="12"/>
      <c r="AP693" s="12"/>
      <c r="AQ693" s="12"/>
      <c r="AR693" s="12"/>
    </row>
    <row r="694" spans="1:44" ht="53.25" customHeight="1">
      <c r="A694" s="985" t="s">
        <v>232</v>
      </c>
      <c r="B694" s="986"/>
      <c r="C694" s="986"/>
      <c r="D694" s="986"/>
      <c r="E694" s="986"/>
      <c r="F694" s="986"/>
      <c r="G694" s="986"/>
      <c r="H694" s="986"/>
      <c r="I694" s="986"/>
      <c r="J694" s="986"/>
      <c r="K694" s="986"/>
      <c r="L694" s="986"/>
      <c r="M694" s="986"/>
      <c r="N694" s="987"/>
      <c r="O694" s="41"/>
      <c r="P694" s="51"/>
      <c r="Q694" s="51"/>
      <c r="R694" s="51"/>
      <c r="S694" s="51"/>
      <c r="T694" s="51"/>
      <c r="U694" s="51">
        <v>25200000</v>
      </c>
      <c r="V694" s="51">
        <v>25200000</v>
      </c>
      <c r="W694" s="51">
        <v>2037352.63</v>
      </c>
      <c r="X694" s="51">
        <v>2037352.63</v>
      </c>
      <c r="Y694" s="51">
        <v>2037352.63</v>
      </c>
      <c r="Z694" s="51">
        <v>2037352.63</v>
      </c>
      <c r="AB694" s="7"/>
      <c r="AK694" s="3"/>
      <c r="AL694" s="12"/>
      <c r="AM694" s="12"/>
      <c r="AN694" s="12"/>
      <c r="AO694" s="12"/>
      <c r="AP694" s="12"/>
      <c r="AQ694" s="12"/>
      <c r="AR694" s="12"/>
    </row>
    <row r="695" spans="1:44" ht="246" customHeight="1">
      <c r="A695" s="172" t="s">
        <v>591</v>
      </c>
      <c r="B695" s="312" t="s">
        <v>6</v>
      </c>
      <c r="C695" s="312" t="s">
        <v>7</v>
      </c>
      <c r="D695" s="312" t="s">
        <v>670</v>
      </c>
      <c r="E695" s="312" t="s">
        <v>8</v>
      </c>
      <c r="F695" s="312" t="s">
        <v>196</v>
      </c>
      <c r="G695" s="312" t="s">
        <v>671</v>
      </c>
      <c r="H695" s="312" t="s">
        <v>9</v>
      </c>
      <c r="I695" s="360" t="s">
        <v>198</v>
      </c>
      <c r="J695" s="42" t="e">
        <f>#REF!</f>
        <v>#REF!</v>
      </c>
      <c r="K695" s="42" t="e">
        <f>#REF!</f>
        <v>#REF!</v>
      </c>
      <c r="L695" s="234"/>
      <c r="M695" s="361"/>
      <c r="N695" s="362">
        <f>N696+N711</f>
        <v>78</v>
      </c>
      <c r="O695" s="42" t="e">
        <f>#REF!</f>
        <v>#REF!</v>
      </c>
      <c r="P695" s="42" t="e">
        <f>#REF!</f>
        <v>#REF!</v>
      </c>
      <c r="Q695" s="42" t="e">
        <f>#REF!</f>
        <v>#REF!</v>
      </c>
      <c r="R695" s="42" t="e">
        <f>#REF!</f>
        <v>#REF!</v>
      </c>
      <c r="S695" s="42" t="e">
        <f>#REF!</f>
        <v>#REF!</v>
      </c>
      <c r="T695" s="42">
        <f>T710</f>
        <v>1996605.26</v>
      </c>
      <c r="U695" s="42">
        <v>24800000</v>
      </c>
      <c r="V695" s="42">
        <v>24800000</v>
      </c>
      <c r="W695" s="42">
        <v>0</v>
      </c>
      <c r="X695" s="42">
        <v>0</v>
      </c>
      <c r="Y695" s="42">
        <v>0</v>
      </c>
      <c r="Z695" s="42">
        <v>0</v>
      </c>
      <c r="AB695" s="7"/>
      <c r="AK695" s="3"/>
      <c r="AL695" s="12"/>
      <c r="AM695" s="12"/>
      <c r="AN695" s="12"/>
      <c r="AO695" s="12"/>
      <c r="AP695" s="12"/>
      <c r="AQ695" s="12"/>
      <c r="AR695" s="12"/>
    </row>
    <row r="696" spans="1:44" ht="47.25" customHeight="1">
      <c r="A696" s="381"/>
      <c r="B696" s="1139"/>
      <c r="C696" s="1140"/>
      <c r="D696" s="1140"/>
      <c r="E696" s="1140"/>
      <c r="F696" s="1140"/>
      <c r="G696" s="1140"/>
      <c r="H696" s="1141"/>
      <c r="I696" s="1096" t="s">
        <v>713</v>
      </c>
      <c r="J696" s="382"/>
      <c r="K696" s="382"/>
      <c r="L696" s="383"/>
      <c r="M696" s="384" t="s">
        <v>666</v>
      </c>
      <c r="N696" s="523">
        <f>SUM(N697:N710)+N727</f>
        <v>48</v>
      </c>
      <c r="O696" s="382"/>
      <c r="P696" s="382"/>
      <c r="Q696" s="382"/>
      <c r="R696" s="382"/>
      <c r="S696" s="382"/>
      <c r="T696" s="382"/>
      <c r="U696" s="382">
        <v>18800000</v>
      </c>
      <c r="V696" s="382">
        <v>18800000</v>
      </c>
      <c r="W696" s="382">
        <v>0</v>
      </c>
      <c r="X696" s="382">
        <v>0</v>
      </c>
      <c r="Y696" s="382">
        <v>0</v>
      </c>
      <c r="Z696" s="382">
        <v>0</v>
      </c>
      <c r="AB696" s="7"/>
      <c r="AK696" s="3"/>
      <c r="AL696" s="12"/>
      <c r="AM696" s="12"/>
      <c r="AN696" s="12"/>
      <c r="AO696" s="12"/>
      <c r="AP696" s="12"/>
      <c r="AQ696" s="12"/>
      <c r="AR696" s="12"/>
    </row>
    <row r="697" spans="1:44" s="335" customFormat="1" ht="60.75" customHeight="1">
      <c r="A697" s="923" t="s">
        <v>34</v>
      </c>
      <c r="B697" s="1142"/>
      <c r="C697" s="1143"/>
      <c r="D697" s="1143"/>
      <c r="E697" s="1143"/>
      <c r="F697" s="1143"/>
      <c r="G697" s="1143"/>
      <c r="H697" s="1144"/>
      <c r="I697" s="1106"/>
      <c r="J697" s="382"/>
      <c r="K697" s="382"/>
      <c r="L697" s="383"/>
      <c r="M697" s="924" t="s">
        <v>904</v>
      </c>
      <c r="N697" s="925">
        <v>2</v>
      </c>
      <c r="O697" s="382"/>
      <c r="P697" s="382"/>
      <c r="Q697" s="382"/>
      <c r="R697" s="382"/>
      <c r="S697" s="382"/>
      <c r="T697" s="382"/>
      <c r="U697" s="385">
        <v>800000</v>
      </c>
      <c r="V697" s="385">
        <v>800000</v>
      </c>
      <c r="W697" s="385">
        <v>0</v>
      </c>
      <c r="X697" s="385">
        <v>0</v>
      </c>
      <c r="Y697" s="385">
        <v>0</v>
      </c>
      <c r="Z697" s="385">
        <v>0</v>
      </c>
      <c r="AK697" s="436"/>
      <c r="AL697" s="842"/>
      <c r="AM697" s="842"/>
      <c r="AN697" s="842"/>
      <c r="AO697" s="842"/>
      <c r="AP697" s="842"/>
      <c r="AQ697" s="842"/>
      <c r="AR697" s="842"/>
    </row>
    <row r="698" spans="1:44" s="335" customFormat="1" ht="260.25" customHeight="1">
      <c r="A698" s="923" t="s">
        <v>46</v>
      </c>
      <c r="B698" s="1142"/>
      <c r="C698" s="1143"/>
      <c r="D698" s="1143"/>
      <c r="E698" s="1143"/>
      <c r="F698" s="1143"/>
      <c r="G698" s="1143"/>
      <c r="H698" s="1144"/>
      <c r="I698" s="1106"/>
      <c r="J698" s="382"/>
      <c r="K698" s="382"/>
      <c r="L698" s="383"/>
      <c r="M698" s="924" t="s">
        <v>905</v>
      </c>
      <c r="N698" s="925">
        <v>9</v>
      </c>
      <c r="O698" s="382"/>
      <c r="P698" s="382"/>
      <c r="Q698" s="382"/>
      <c r="R698" s="382"/>
      <c r="S698" s="382"/>
      <c r="T698" s="382"/>
      <c r="U698" s="385">
        <v>3600000</v>
      </c>
      <c r="V698" s="385">
        <v>3600000</v>
      </c>
      <c r="W698" s="385">
        <v>0</v>
      </c>
      <c r="X698" s="385">
        <v>0</v>
      </c>
      <c r="Y698" s="385">
        <v>0</v>
      </c>
      <c r="Z698" s="385">
        <v>0</v>
      </c>
      <c r="AK698" s="436"/>
      <c r="AL698" s="842"/>
      <c r="AM698" s="842"/>
      <c r="AN698" s="842"/>
      <c r="AO698" s="842"/>
      <c r="AP698" s="842"/>
      <c r="AQ698" s="842"/>
      <c r="AR698" s="842"/>
    </row>
    <row r="699" spans="1:44" s="335" customFormat="1" ht="61.5" customHeight="1">
      <c r="A699" s="923" t="s">
        <v>26</v>
      </c>
      <c r="B699" s="1142"/>
      <c r="C699" s="1143"/>
      <c r="D699" s="1143"/>
      <c r="E699" s="1143"/>
      <c r="F699" s="1143"/>
      <c r="G699" s="1143"/>
      <c r="H699" s="1144"/>
      <c r="I699" s="1106"/>
      <c r="J699" s="382"/>
      <c r="K699" s="382"/>
      <c r="L699" s="383"/>
      <c r="M699" s="708" t="s">
        <v>860</v>
      </c>
      <c r="N699" s="925">
        <v>1</v>
      </c>
      <c r="O699" s="382"/>
      <c r="P699" s="382"/>
      <c r="Q699" s="382"/>
      <c r="R699" s="382"/>
      <c r="S699" s="382"/>
      <c r="T699" s="382"/>
      <c r="U699" s="385">
        <v>400000</v>
      </c>
      <c r="V699" s="385">
        <v>400000</v>
      </c>
      <c r="W699" s="385">
        <v>0</v>
      </c>
      <c r="X699" s="385">
        <v>0</v>
      </c>
      <c r="Y699" s="385">
        <v>0</v>
      </c>
      <c r="Z699" s="385">
        <v>0</v>
      </c>
      <c r="AK699" s="436"/>
      <c r="AL699" s="842"/>
      <c r="AM699" s="842"/>
      <c r="AN699" s="842"/>
      <c r="AO699" s="842"/>
      <c r="AP699" s="842"/>
      <c r="AQ699" s="842"/>
      <c r="AR699" s="842"/>
    </row>
    <row r="700" spans="1:44" s="335" customFormat="1" ht="81.75" customHeight="1">
      <c r="A700" s="923" t="s">
        <v>55</v>
      </c>
      <c r="B700" s="1142"/>
      <c r="C700" s="1143"/>
      <c r="D700" s="1143"/>
      <c r="E700" s="1143"/>
      <c r="F700" s="1143"/>
      <c r="G700" s="1143"/>
      <c r="H700" s="1144"/>
      <c r="I700" s="1106"/>
      <c r="J700" s="382"/>
      <c r="K700" s="382"/>
      <c r="L700" s="383"/>
      <c r="M700" s="708" t="s">
        <v>906</v>
      </c>
      <c r="N700" s="925">
        <v>3</v>
      </c>
      <c r="O700" s="382"/>
      <c r="P700" s="382"/>
      <c r="Q700" s="382"/>
      <c r="R700" s="382"/>
      <c r="S700" s="382"/>
      <c r="T700" s="382"/>
      <c r="U700" s="385">
        <v>1200000</v>
      </c>
      <c r="V700" s="385">
        <v>1200000</v>
      </c>
      <c r="W700" s="385">
        <v>0</v>
      </c>
      <c r="X700" s="385">
        <v>0</v>
      </c>
      <c r="Y700" s="385">
        <v>0</v>
      </c>
      <c r="Z700" s="385">
        <v>0</v>
      </c>
      <c r="AK700" s="436"/>
      <c r="AL700" s="842"/>
      <c r="AM700" s="842"/>
      <c r="AN700" s="842"/>
      <c r="AO700" s="842"/>
      <c r="AP700" s="842"/>
      <c r="AQ700" s="842"/>
      <c r="AR700" s="842"/>
    </row>
    <row r="701" spans="1:44" s="335" customFormat="1" ht="133.5" customHeight="1">
      <c r="A701" s="923" t="s">
        <v>39</v>
      </c>
      <c r="B701" s="1142"/>
      <c r="C701" s="1143"/>
      <c r="D701" s="1143"/>
      <c r="E701" s="1143"/>
      <c r="F701" s="1143"/>
      <c r="G701" s="1143"/>
      <c r="H701" s="1144"/>
      <c r="I701" s="1106"/>
      <c r="J701" s="382"/>
      <c r="K701" s="382"/>
      <c r="L701" s="383"/>
      <c r="M701" s="708" t="s">
        <v>908</v>
      </c>
      <c r="N701" s="925">
        <v>4</v>
      </c>
      <c r="O701" s="382"/>
      <c r="P701" s="382"/>
      <c r="Q701" s="382"/>
      <c r="R701" s="382"/>
      <c r="S701" s="382"/>
      <c r="T701" s="382"/>
      <c r="U701" s="385">
        <v>1600000</v>
      </c>
      <c r="V701" s="385">
        <v>1600000</v>
      </c>
      <c r="W701" s="385">
        <v>0</v>
      </c>
      <c r="X701" s="385">
        <v>0</v>
      </c>
      <c r="Y701" s="385">
        <v>0</v>
      </c>
      <c r="Z701" s="385">
        <v>0</v>
      </c>
      <c r="AK701" s="436"/>
      <c r="AL701" s="842"/>
      <c r="AM701" s="842"/>
      <c r="AN701" s="842"/>
      <c r="AO701" s="842"/>
      <c r="AP701" s="842"/>
      <c r="AQ701" s="842"/>
      <c r="AR701" s="842"/>
    </row>
    <row r="702" spans="1:44" s="335" customFormat="1" ht="188.25" customHeight="1">
      <c r="A702" s="923" t="s">
        <v>38</v>
      </c>
      <c r="B702" s="1142"/>
      <c r="C702" s="1143"/>
      <c r="D702" s="1143"/>
      <c r="E702" s="1143"/>
      <c r="F702" s="1143"/>
      <c r="G702" s="1143"/>
      <c r="H702" s="1144"/>
      <c r="I702" s="1106"/>
      <c r="J702" s="382"/>
      <c r="K702" s="382"/>
      <c r="L702" s="383"/>
      <c r="M702" s="926" t="s">
        <v>907</v>
      </c>
      <c r="N702" s="925">
        <v>5</v>
      </c>
      <c r="O702" s="382"/>
      <c r="P702" s="382"/>
      <c r="Q702" s="382"/>
      <c r="R702" s="382"/>
      <c r="S702" s="382"/>
      <c r="T702" s="382"/>
      <c r="U702" s="385">
        <v>2000000</v>
      </c>
      <c r="V702" s="385">
        <v>2000000</v>
      </c>
      <c r="W702" s="385">
        <v>0</v>
      </c>
      <c r="X702" s="385">
        <v>0</v>
      </c>
      <c r="Y702" s="385">
        <v>0</v>
      </c>
      <c r="Z702" s="385">
        <v>0</v>
      </c>
      <c r="AK702" s="436"/>
      <c r="AL702" s="842"/>
      <c r="AM702" s="842"/>
      <c r="AN702" s="842"/>
      <c r="AO702" s="842"/>
      <c r="AP702" s="842"/>
      <c r="AQ702" s="842"/>
      <c r="AR702" s="842"/>
    </row>
    <row r="703" spans="1:44" s="335" customFormat="1" ht="50.25" customHeight="1">
      <c r="A703" s="923" t="s">
        <v>35</v>
      </c>
      <c r="B703" s="1142"/>
      <c r="C703" s="1143"/>
      <c r="D703" s="1143"/>
      <c r="E703" s="1143"/>
      <c r="F703" s="1143"/>
      <c r="G703" s="1143"/>
      <c r="H703" s="1144"/>
      <c r="I703" s="1106"/>
      <c r="J703" s="382"/>
      <c r="K703" s="382"/>
      <c r="L703" s="383"/>
      <c r="M703" s="926" t="s">
        <v>863</v>
      </c>
      <c r="N703" s="925">
        <v>1</v>
      </c>
      <c r="O703" s="382"/>
      <c r="P703" s="382"/>
      <c r="Q703" s="382"/>
      <c r="R703" s="382"/>
      <c r="S703" s="382"/>
      <c r="T703" s="382"/>
      <c r="U703" s="385">
        <v>400000</v>
      </c>
      <c r="V703" s="385">
        <v>400000</v>
      </c>
      <c r="W703" s="385">
        <v>0</v>
      </c>
      <c r="X703" s="385">
        <v>0</v>
      </c>
      <c r="Y703" s="385">
        <v>0</v>
      </c>
      <c r="Z703" s="385">
        <v>0</v>
      </c>
      <c r="AK703" s="436"/>
      <c r="AL703" s="842"/>
      <c r="AM703" s="842"/>
      <c r="AN703" s="842"/>
      <c r="AO703" s="842"/>
      <c r="AP703" s="842"/>
      <c r="AQ703" s="842"/>
      <c r="AR703" s="842"/>
    </row>
    <row r="704" spans="1:44" s="335" customFormat="1" ht="72.75" customHeight="1">
      <c r="A704" s="923" t="s">
        <v>48</v>
      </c>
      <c r="B704" s="1142"/>
      <c r="C704" s="1143"/>
      <c r="D704" s="1143"/>
      <c r="E704" s="1143"/>
      <c r="F704" s="1143"/>
      <c r="G704" s="1143"/>
      <c r="H704" s="1144"/>
      <c r="I704" s="1106"/>
      <c r="J704" s="382"/>
      <c r="K704" s="382"/>
      <c r="L704" s="383"/>
      <c r="M704" s="926" t="s">
        <v>912</v>
      </c>
      <c r="N704" s="925">
        <v>2</v>
      </c>
      <c r="O704" s="382"/>
      <c r="P704" s="382"/>
      <c r="Q704" s="382"/>
      <c r="R704" s="382"/>
      <c r="S704" s="382"/>
      <c r="T704" s="382"/>
      <c r="U704" s="385">
        <v>800000</v>
      </c>
      <c r="V704" s="385">
        <v>800000</v>
      </c>
      <c r="W704" s="385">
        <v>0</v>
      </c>
      <c r="X704" s="385">
        <v>0</v>
      </c>
      <c r="Y704" s="385">
        <v>0</v>
      </c>
      <c r="Z704" s="385">
        <v>0</v>
      </c>
      <c r="AK704" s="436"/>
      <c r="AL704" s="842"/>
      <c r="AM704" s="842"/>
      <c r="AN704" s="842"/>
      <c r="AO704" s="842"/>
      <c r="AP704" s="842"/>
      <c r="AQ704" s="842"/>
      <c r="AR704" s="842"/>
    </row>
    <row r="705" spans="1:44" s="335" customFormat="1" ht="72.75" customHeight="1">
      <c r="A705" s="923" t="s">
        <v>43</v>
      </c>
      <c r="B705" s="1142"/>
      <c r="C705" s="1143"/>
      <c r="D705" s="1143"/>
      <c r="E705" s="1143"/>
      <c r="F705" s="1143"/>
      <c r="G705" s="1143"/>
      <c r="H705" s="1144"/>
      <c r="I705" s="1106"/>
      <c r="J705" s="382"/>
      <c r="K705" s="382"/>
      <c r="L705" s="383"/>
      <c r="M705" s="926" t="s">
        <v>867</v>
      </c>
      <c r="N705" s="925">
        <v>1</v>
      </c>
      <c r="O705" s="382"/>
      <c r="P705" s="382"/>
      <c r="Q705" s="382"/>
      <c r="R705" s="382"/>
      <c r="S705" s="382"/>
      <c r="T705" s="382"/>
      <c r="U705" s="385">
        <v>400000</v>
      </c>
      <c r="V705" s="385">
        <v>400000</v>
      </c>
      <c r="W705" s="385">
        <v>0</v>
      </c>
      <c r="X705" s="385">
        <v>0</v>
      </c>
      <c r="Y705" s="385">
        <v>0</v>
      </c>
      <c r="Z705" s="385">
        <v>0</v>
      </c>
      <c r="AK705" s="436"/>
      <c r="AL705" s="842"/>
      <c r="AM705" s="842"/>
      <c r="AN705" s="842"/>
      <c r="AO705" s="842"/>
      <c r="AP705" s="842"/>
      <c r="AQ705" s="842"/>
      <c r="AR705" s="842"/>
    </row>
    <row r="706" spans="1:44" s="335" customFormat="1" ht="72.75" customHeight="1">
      <c r="A706" s="923" t="s">
        <v>57</v>
      </c>
      <c r="B706" s="1142"/>
      <c r="C706" s="1143"/>
      <c r="D706" s="1143"/>
      <c r="E706" s="1143"/>
      <c r="F706" s="1143"/>
      <c r="G706" s="1143"/>
      <c r="H706" s="1144"/>
      <c r="I706" s="1106"/>
      <c r="J706" s="382"/>
      <c r="K706" s="382"/>
      <c r="L706" s="383"/>
      <c r="M706" s="926" t="s">
        <v>860</v>
      </c>
      <c r="N706" s="925">
        <v>1</v>
      </c>
      <c r="O706" s="382"/>
      <c r="P706" s="382"/>
      <c r="Q706" s="382"/>
      <c r="R706" s="382"/>
      <c r="S706" s="382"/>
      <c r="T706" s="382"/>
      <c r="U706" s="385">
        <v>400000</v>
      </c>
      <c r="V706" s="385">
        <v>400000</v>
      </c>
      <c r="W706" s="385">
        <v>0</v>
      </c>
      <c r="X706" s="385">
        <v>0</v>
      </c>
      <c r="Y706" s="385">
        <v>0</v>
      </c>
      <c r="Z706" s="385">
        <v>0</v>
      </c>
      <c r="AK706" s="436"/>
      <c r="AL706" s="842"/>
      <c r="AM706" s="842"/>
      <c r="AN706" s="842"/>
      <c r="AO706" s="842"/>
      <c r="AP706" s="842"/>
      <c r="AQ706" s="842"/>
      <c r="AR706" s="842"/>
    </row>
    <row r="707" spans="1:44" s="335" customFormat="1" ht="72.75" customHeight="1">
      <c r="A707" s="923" t="s">
        <v>37</v>
      </c>
      <c r="B707" s="1142"/>
      <c r="C707" s="1143"/>
      <c r="D707" s="1143"/>
      <c r="E707" s="1143"/>
      <c r="F707" s="1143"/>
      <c r="G707" s="1143"/>
      <c r="H707" s="1144"/>
      <c r="I707" s="1106"/>
      <c r="J707" s="382"/>
      <c r="K707" s="382"/>
      <c r="L707" s="383"/>
      <c r="M707" s="926" t="s">
        <v>868</v>
      </c>
      <c r="N707" s="925">
        <v>1</v>
      </c>
      <c r="O707" s="382"/>
      <c r="P707" s="382"/>
      <c r="Q707" s="382"/>
      <c r="R707" s="382"/>
      <c r="S707" s="382"/>
      <c r="T707" s="382"/>
      <c r="U707" s="385">
        <v>400000</v>
      </c>
      <c r="V707" s="385">
        <v>400000</v>
      </c>
      <c r="W707" s="385">
        <v>0</v>
      </c>
      <c r="X707" s="385">
        <v>0</v>
      </c>
      <c r="Y707" s="385">
        <v>0</v>
      </c>
      <c r="Z707" s="385">
        <v>0</v>
      </c>
      <c r="AK707" s="436"/>
      <c r="AL707" s="842"/>
      <c r="AM707" s="842"/>
      <c r="AN707" s="842"/>
      <c r="AO707" s="842"/>
      <c r="AP707" s="842"/>
      <c r="AQ707" s="842"/>
      <c r="AR707" s="842"/>
    </row>
    <row r="708" spans="1:44" s="335" customFormat="1" ht="72.75" customHeight="1">
      <c r="A708" s="923" t="s">
        <v>41</v>
      </c>
      <c r="B708" s="1142"/>
      <c r="C708" s="1143"/>
      <c r="D708" s="1143"/>
      <c r="E708" s="1143"/>
      <c r="F708" s="1143"/>
      <c r="G708" s="1143"/>
      <c r="H708" s="1144"/>
      <c r="I708" s="1106"/>
      <c r="J708" s="382"/>
      <c r="K708" s="382"/>
      <c r="L708" s="383"/>
      <c r="M708" s="926" t="s">
        <v>861</v>
      </c>
      <c r="N708" s="925">
        <v>1</v>
      </c>
      <c r="O708" s="382"/>
      <c r="P708" s="382"/>
      <c r="Q708" s="382"/>
      <c r="R708" s="382"/>
      <c r="S708" s="382"/>
      <c r="T708" s="382"/>
      <c r="U708" s="385">
        <v>400000</v>
      </c>
      <c r="V708" s="385">
        <v>400000</v>
      </c>
      <c r="W708" s="385">
        <v>0</v>
      </c>
      <c r="X708" s="385">
        <v>0</v>
      </c>
      <c r="Y708" s="385">
        <v>0</v>
      </c>
      <c r="Z708" s="385">
        <v>0</v>
      </c>
      <c r="AK708" s="436"/>
      <c r="AL708" s="842"/>
      <c r="AM708" s="842"/>
      <c r="AN708" s="842"/>
      <c r="AO708" s="842"/>
      <c r="AP708" s="842"/>
      <c r="AQ708" s="842"/>
      <c r="AR708" s="842"/>
    </row>
    <row r="709" spans="1:44" s="335" customFormat="1" ht="72.75" customHeight="1">
      <c r="A709" s="923" t="s">
        <v>909</v>
      </c>
      <c r="B709" s="1142"/>
      <c r="C709" s="1143"/>
      <c r="D709" s="1143"/>
      <c r="E709" s="1143"/>
      <c r="F709" s="1143"/>
      <c r="G709" s="1143"/>
      <c r="H709" s="1144"/>
      <c r="I709" s="1106"/>
      <c r="J709" s="382"/>
      <c r="K709" s="382"/>
      <c r="L709" s="383"/>
      <c r="M709" s="926" t="s">
        <v>868</v>
      </c>
      <c r="N709" s="925">
        <v>1</v>
      </c>
      <c r="O709" s="382"/>
      <c r="P709" s="382"/>
      <c r="Q709" s="382"/>
      <c r="R709" s="382"/>
      <c r="S709" s="382"/>
      <c r="T709" s="382"/>
      <c r="U709" s="385">
        <v>400000</v>
      </c>
      <c r="V709" s="385">
        <v>400000</v>
      </c>
      <c r="W709" s="385">
        <v>0</v>
      </c>
      <c r="X709" s="385">
        <v>0</v>
      </c>
      <c r="Y709" s="385">
        <v>0</v>
      </c>
      <c r="Z709" s="385">
        <v>0</v>
      </c>
      <c r="AK709" s="436"/>
      <c r="AL709" s="842"/>
      <c r="AM709" s="842"/>
      <c r="AN709" s="842"/>
      <c r="AO709" s="842"/>
      <c r="AP709" s="842"/>
      <c r="AQ709" s="842"/>
      <c r="AR709" s="842"/>
    </row>
    <row r="710" spans="1:44" s="335" customFormat="1" ht="78.75" customHeight="1">
      <c r="A710" s="927" t="s">
        <v>59</v>
      </c>
      <c r="B710" s="1145"/>
      <c r="C710" s="1146"/>
      <c r="D710" s="1146"/>
      <c r="E710" s="1146"/>
      <c r="F710" s="1146"/>
      <c r="G710" s="1146"/>
      <c r="H710" s="1147"/>
      <c r="I710" s="1106"/>
      <c r="J710" s="928"/>
      <c r="K710" s="333">
        <v>4500000</v>
      </c>
      <c r="L710" s="744"/>
      <c r="M710" s="929"/>
      <c r="N710" s="925">
        <v>15</v>
      </c>
      <c r="O710" s="333">
        <v>400000</v>
      </c>
      <c r="P710" s="333"/>
      <c r="Q710" s="930" t="e">
        <f>O710*#REF!</f>
        <v>#REF!</v>
      </c>
      <c r="R710" s="333" t="e">
        <f>O710*#REF!</f>
        <v>#REF!</v>
      </c>
      <c r="S710" s="333" t="e">
        <f>O710*#REF!</f>
        <v>#REF!</v>
      </c>
      <c r="T710" s="566">
        <v>1996605.26</v>
      </c>
      <c r="U710" s="566">
        <v>6000000</v>
      </c>
      <c r="V710" s="566">
        <v>6000000</v>
      </c>
      <c r="W710" s="385">
        <v>0</v>
      </c>
      <c r="X710" s="385">
        <v>0</v>
      </c>
      <c r="Y710" s="385">
        <v>0</v>
      </c>
      <c r="Z710" s="385">
        <v>0</v>
      </c>
      <c r="AA710" s="931"/>
      <c r="AK710" s="436"/>
      <c r="AL710" s="842"/>
      <c r="AM710" s="842"/>
      <c r="AN710" s="842"/>
      <c r="AO710" s="842"/>
      <c r="AP710" s="842"/>
      <c r="AQ710" s="842"/>
      <c r="AR710" s="842"/>
    </row>
    <row r="711" spans="1:44" s="335" customFormat="1" ht="71.25" customHeight="1">
      <c r="A711" s="927"/>
      <c r="B711" s="1139"/>
      <c r="C711" s="1140"/>
      <c r="D711" s="1140"/>
      <c r="E711" s="1140"/>
      <c r="F711" s="1140"/>
      <c r="G711" s="1140"/>
      <c r="H711" s="1141"/>
      <c r="I711" s="1106"/>
      <c r="J711" s="928"/>
      <c r="K711" s="333"/>
      <c r="L711" s="744"/>
      <c r="M711" s="929" t="s">
        <v>667</v>
      </c>
      <c r="N711" s="932">
        <f>N712+N713+N714+N715+N716+N717+N718+N719+N726+N720+N721+N722+N723+N724+N725</f>
        <v>30</v>
      </c>
      <c r="O711" s="489"/>
      <c r="P711" s="489"/>
      <c r="Q711" s="933"/>
      <c r="R711" s="489"/>
      <c r="S711" s="489"/>
      <c r="T711" s="420"/>
      <c r="U711" s="420">
        <v>6000000</v>
      </c>
      <c r="V711" s="420">
        <v>6000000</v>
      </c>
      <c r="W711" s="420">
        <v>0</v>
      </c>
      <c r="X711" s="420">
        <v>0</v>
      </c>
      <c r="Y711" s="420">
        <v>0</v>
      </c>
      <c r="Z711" s="420">
        <v>0</v>
      </c>
      <c r="AK711" s="436"/>
      <c r="AL711" s="842"/>
      <c r="AM711" s="842"/>
      <c r="AN711" s="842"/>
      <c r="AO711" s="842"/>
      <c r="AP711" s="842"/>
      <c r="AQ711" s="842"/>
      <c r="AR711" s="842"/>
    </row>
    <row r="712" spans="1:44" s="335" customFormat="1" ht="82.5" customHeight="1">
      <c r="A712" s="923" t="s">
        <v>46</v>
      </c>
      <c r="B712" s="1142"/>
      <c r="C712" s="1143"/>
      <c r="D712" s="1143"/>
      <c r="E712" s="1143"/>
      <c r="F712" s="1143"/>
      <c r="G712" s="1143"/>
      <c r="H712" s="1144"/>
      <c r="I712" s="1106"/>
      <c r="J712" s="928"/>
      <c r="K712" s="333"/>
      <c r="L712" s="744"/>
      <c r="M712" s="934" t="s">
        <v>913</v>
      </c>
      <c r="N712" s="925">
        <v>3</v>
      </c>
      <c r="O712" s="333"/>
      <c r="P712" s="333"/>
      <c r="Q712" s="930"/>
      <c r="R712" s="333"/>
      <c r="S712" s="333"/>
      <c r="T712" s="566"/>
      <c r="U712" s="566">
        <v>600000</v>
      </c>
      <c r="V712" s="566">
        <v>600000</v>
      </c>
      <c r="W712" s="385">
        <v>0</v>
      </c>
      <c r="X712" s="385">
        <v>0</v>
      </c>
      <c r="Y712" s="385">
        <v>0</v>
      </c>
      <c r="Z712" s="385">
        <v>0</v>
      </c>
      <c r="AK712" s="436"/>
      <c r="AL712" s="842"/>
      <c r="AM712" s="842"/>
      <c r="AN712" s="842"/>
      <c r="AO712" s="842"/>
      <c r="AP712" s="842"/>
      <c r="AQ712" s="842"/>
      <c r="AR712" s="842"/>
    </row>
    <row r="713" spans="1:44" s="335" customFormat="1" ht="71.25" customHeight="1">
      <c r="A713" s="923" t="s">
        <v>38</v>
      </c>
      <c r="B713" s="1142"/>
      <c r="C713" s="1143"/>
      <c r="D713" s="1143"/>
      <c r="E713" s="1143"/>
      <c r="F713" s="1143"/>
      <c r="G713" s="1143"/>
      <c r="H713" s="1144"/>
      <c r="I713" s="1106"/>
      <c r="J713" s="928"/>
      <c r="K713" s="333"/>
      <c r="L713" s="744"/>
      <c r="M713" s="934" t="s">
        <v>864</v>
      </c>
      <c r="N713" s="925">
        <v>1</v>
      </c>
      <c r="O713" s="333"/>
      <c r="P713" s="333"/>
      <c r="Q713" s="930"/>
      <c r="R713" s="333"/>
      <c r="S713" s="333"/>
      <c r="T713" s="566"/>
      <c r="U713" s="566">
        <v>200000</v>
      </c>
      <c r="V713" s="566">
        <v>200000</v>
      </c>
      <c r="W713" s="385">
        <v>0</v>
      </c>
      <c r="X713" s="385">
        <v>0</v>
      </c>
      <c r="Y713" s="385">
        <v>0</v>
      </c>
      <c r="Z713" s="385">
        <v>0</v>
      </c>
      <c r="AK713" s="436"/>
      <c r="AL713" s="842"/>
      <c r="AM713" s="842"/>
      <c r="AN713" s="842"/>
      <c r="AO713" s="842"/>
      <c r="AP713" s="842"/>
      <c r="AQ713" s="842"/>
      <c r="AR713" s="842"/>
    </row>
    <row r="714" spans="1:44" s="335" customFormat="1" ht="71.25" customHeight="1">
      <c r="A714" s="923" t="s">
        <v>34</v>
      </c>
      <c r="B714" s="1142"/>
      <c r="C714" s="1143"/>
      <c r="D714" s="1143"/>
      <c r="E714" s="1143"/>
      <c r="F714" s="1143"/>
      <c r="G714" s="1143"/>
      <c r="H714" s="1144"/>
      <c r="I714" s="1106"/>
      <c r="J714" s="928"/>
      <c r="K714" s="333"/>
      <c r="L714" s="744"/>
      <c r="M714" s="934" t="s">
        <v>914</v>
      </c>
      <c r="N714" s="925">
        <v>2</v>
      </c>
      <c r="O714" s="333"/>
      <c r="P714" s="333"/>
      <c r="Q714" s="930"/>
      <c r="R714" s="333"/>
      <c r="S714" s="333"/>
      <c r="T714" s="566"/>
      <c r="U714" s="566">
        <v>400000</v>
      </c>
      <c r="V714" s="566">
        <v>400000</v>
      </c>
      <c r="W714" s="385">
        <v>0</v>
      </c>
      <c r="X714" s="385">
        <v>0</v>
      </c>
      <c r="Y714" s="385">
        <v>0</v>
      </c>
      <c r="Z714" s="385">
        <v>0</v>
      </c>
      <c r="AK714" s="436"/>
      <c r="AL714" s="842"/>
      <c r="AM714" s="842"/>
      <c r="AN714" s="842"/>
      <c r="AO714" s="842"/>
      <c r="AP714" s="842"/>
      <c r="AQ714" s="842"/>
      <c r="AR714" s="842"/>
    </row>
    <row r="715" spans="1:44" s="335" customFormat="1" ht="72" customHeight="1">
      <c r="A715" s="923" t="s">
        <v>862</v>
      </c>
      <c r="B715" s="1142"/>
      <c r="C715" s="1143"/>
      <c r="D715" s="1143"/>
      <c r="E715" s="1143"/>
      <c r="F715" s="1143"/>
      <c r="G715" s="1143"/>
      <c r="H715" s="1144"/>
      <c r="I715" s="1106"/>
      <c r="J715" s="928"/>
      <c r="K715" s="333"/>
      <c r="L715" s="744"/>
      <c r="M715" s="934" t="s">
        <v>865</v>
      </c>
      <c r="N715" s="925">
        <v>1</v>
      </c>
      <c r="O715" s="333"/>
      <c r="P715" s="333"/>
      <c r="Q715" s="930"/>
      <c r="R715" s="333"/>
      <c r="S715" s="333"/>
      <c r="T715" s="566"/>
      <c r="U715" s="566">
        <v>200000</v>
      </c>
      <c r="V715" s="566">
        <v>200000</v>
      </c>
      <c r="W715" s="385">
        <v>0</v>
      </c>
      <c r="X715" s="385">
        <v>0</v>
      </c>
      <c r="Y715" s="385">
        <v>0</v>
      </c>
      <c r="Z715" s="385">
        <v>0</v>
      </c>
      <c r="AK715" s="436"/>
      <c r="AL715" s="842"/>
      <c r="AM715" s="842"/>
      <c r="AN715" s="842"/>
      <c r="AO715" s="842"/>
      <c r="AP715" s="842"/>
      <c r="AQ715" s="842"/>
      <c r="AR715" s="842"/>
    </row>
    <row r="716" spans="1:44" s="335" customFormat="1" ht="71.25" customHeight="1">
      <c r="A716" s="923" t="s">
        <v>35</v>
      </c>
      <c r="B716" s="1142"/>
      <c r="C716" s="1143"/>
      <c r="D716" s="1143"/>
      <c r="E716" s="1143"/>
      <c r="F716" s="1143"/>
      <c r="G716" s="1143"/>
      <c r="H716" s="1144"/>
      <c r="I716" s="1106"/>
      <c r="J716" s="928"/>
      <c r="K716" s="333"/>
      <c r="L716" s="744"/>
      <c r="M716" s="934" t="s">
        <v>866</v>
      </c>
      <c r="N716" s="925">
        <v>1</v>
      </c>
      <c r="O716" s="333"/>
      <c r="P716" s="333"/>
      <c r="Q716" s="930"/>
      <c r="R716" s="333"/>
      <c r="S716" s="333"/>
      <c r="T716" s="566"/>
      <c r="U716" s="566">
        <v>200000</v>
      </c>
      <c r="V716" s="566">
        <v>200000</v>
      </c>
      <c r="W716" s="385">
        <v>0</v>
      </c>
      <c r="X716" s="385">
        <v>0</v>
      </c>
      <c r="Y716" s="385">
        <v>0</v>
      </c>
      <c r="Z716" s="385">
        <v>0</v>
      </c>
      <c r="AK716" s="436"/>
      <c r="AL716" s="842"/>
      <c r="AM716" s="842"/>
      <c r="AN716" s="842"/>
      <c r="AO716" s="842"/>
      <c r="AP716" s="842"/>
      <c r="AQ716" s="842"/>
      <c r="AR716" s="842"/>
    </row>
    <row r="717" spans="1:44" s="335" customFormat="1" ht="88.5" customHeight="1">
      <c r="A717" s="923" t="s">
        <v>48</v>
      </c>
      <c r="B717" s="1142"/>
      <c r="C717" s="1143"/>
      <c r="D717" s="1143"/>
      <c r="E717" s="1143"/>
      <c r="F717" s="1143"/>
      <c r="G717" s="1143"/>
      <c r="H717" s="1144"/>
      <c r="I717" s="1106"/>
      <c r="J717" s="928"/>
      <c r="K717" s="333"/>
      <c r="L717" s="744"/>
      <c r="M717" s="934" t="s">
        <v>866</v>
      </c>
      <c r="N717" s="925">
        <v>1</v>
      </c>
      <c r="O717" s="333"/>
      <c r="P717" s="333"/>
      <c r="Q717" s="930"/>
      <c r="R717" s="333"/>
      <c r="S717" s="333"/>
      <c r="T717" s="566"/>
      <c r="U717" s="566">
        <v>200000</v>
      </c>
      <c r="V717" s="566">
        <v>200000</v>
      </c>
      <c r="W717" s="385">
        <v>0</v>
      </c>
      <c r="X717" s="385">
        <v>0</v>
      </c>
      <c r="Y717" s="385">
        <v>0</v>
      </c>
      <c r="Z717" s="385">
        <v>0</v>
      </c>
      <c r="AK717" s="436"/>
      <c r="AL717" s="842"/>
      <c r="AM717" s="842"/>
      <c r="AN717" s="842"/>
      <c r="AO717" s="842"/>
      <c r="AP717" s="842"/>
      <c r="AQ717" s="842"/>
      <c r="AR717" s="842"/>
    </row>
    <row r="718" spans="1:44" s="335" customFormat="1" ht="87" customHeight="1">
      <c r="A718" s="923" t="s">
        <v>43</v>
      </c>
      <c r="B718" s="1142"/>
      <c r="C718" s="1143"/>
      <c r="D718" s="1143"/>
      <c r="E718" s="1143"/>
      <c r="F718" s="1143"/>
      <c r="G718" s="1143"/>
      <c r="H718" s="1144"/>
      <c r="I718" s="1106"/>
      <c r="J718" s="928"/>
      <c r="K718" s="333"/>
      <c r="L718" s="744"/>
      <c r="M718" s="934" t="s">
        <v>915</v>
      </c>
      <c r="N718" s="925">
        <v>3</v>
      </c>
      <c r="O718" s="333"/>
      <c r="P718" s="333"/>
      <c r="Q718" s="930"/>
      <c r="R718" s="333"/>
      <c r="S718" s="333"/>
      <c r="T718" s="566"/>
      <c r="U718" s="566">
        <v>600000</v>
      </c>
      <c r="V718" s="566">
        <v>600000</v>
      </c>
      <c r="W718" s="385">
        <v>0</v>
      </c>
      <c r="X718" s="385">
        <v>0</v>
      </c>
      <c r="Y718" s="385">
        <v>0</v>
      </c>
      <c r="Z718" s="385">
        <v>0</v>
      </c>
      <c r="AK718" s="436"/>
      <c r="AL718" s="842"/>
      <c r="AM718" s="842"/>
      <c r="AN718" s="842"/>
      <c r="AO718" s="842"/>
      <c r="AP718" s="842"/>
      <c r="AQ718" s="842"/>
      <c r="AR718" s="842"/>
    </row>
    <row r="719" spans="1:44" s="335" customFormat="1" ht="97.5" customHeight="1">
      <c r="A719" s="923" t="s">
        <v>42</v>
      </c>
      <c r="B719" s="1142"/>
      <c r="C719" s="1143"/>
      <c r="D719" s="1143"/>
      <c r="E719" s="1143"/>
      <c r="F719" s="1143"/>
      <c r="G719" s="1143"/>
      <c r="H719" s="1144"/>
      <c r="I719" s="1106"/>
      <c r="J719" s="928"/>
      <c r="K719" s="333"/>
      <c r="L719" s="744"/>
      <c r="M719" s="934" t="s">
        <v>916</v>
      </c>
      <c r="N719" s="925">
        <v>2</v>
      </c>
      <c r="O719" s="333"/>
      <c r="P719" s="333"/>
      <c r="Q719" s="930"/>
      <c r="R719" s="333"/>
      <c r="S719" s="333"/>
      <c r="T719" s="566"/>
      <c r="U719" s="566">
        <v>400000</v>
      </c>
      <c r="V719" s="566">
        <v>400000</v>
      </c>
      <c r="W719" s="385">
        <v>0</v>
      </c>
      <c r="X719" s="385">
        <v>0</v>
      </c>
      <c r="Y719" s="385">
        <v>0</v>
      </c>
      <c r="Z719" s="385">
        <v>0</v>
      </c>
      <c r="AK719" s="436"/>
      <c r="AL719" s="842"/>
      <c r="AM719" s="842"/>
      <c r="AN719" s="842"/>
      <c r="AO719" s="842"/>
      <c r="AP719" s="842"/>
      <c r="AQ719" s="842"/>
      <c r="AR719" s="842"/>
    </row>
    <row r="720" spans="1:44" s="335" customFormat="1" ht="82.5" customHeight="1">
      <c r="A720" s="923" t="s">
        <v>53</v>
      </c>
      <c r="B720" s="1142"/>
      <c r="C720" s="1143"/>
      <c r="D720" s="1143"/>
      <c r="E720" s="1143"/>
      <c r="F720" s="1143"/>
      <c r="G720" s="1143"/>
      <c r="H720" s="1144"/>
      <c r="I720" s="1106"/>
      <c r="J720" s="928"/>
      <c r="K720" s="333"/>
      <c r="L720" s="744"/>
      <c r="M720" s="934" t="s">
        <v>866</v>
      </c>
      <c r="N720" s="925">
        <v>1</v>
      </c>
      <c r="O720" s="333"/>
      <c r="P720" s="333"/>
      <c r="Q720" s="930"/>
      <c r="R720" s="333"/>
      <c r="S720" s="333"/>
      <c r="T720" s="566"/>
      <c r="U720" s="566">
        <v>200000</v>
      </c>
      <c r="V720" s="566">
        <v>200000</v>
      </c>
      <c r="W720" s="385">
        <v>0</v>
      </c>
      <c r="X720" s="385">
        <v>0</v>
      </c>
      <c r="Y720" s="385">
        <v>0</v>
      </c>
      <c r="Z720" s="385">
        <v>0</v>
      </c>
      <c r="AK720" s="436"/>
      <c r="AL720" s="842"/>
      <c r="AM720" s="842"/>
      <c r="AN720" s="842"/>
      <c r="AO720" s="842"/>
      <c r="AP720" s="842"/>
      <c r="AQ720" s="842"/>
      <c r="AR720" s="842"/>
    </row>
    <row r="721" spans="1:44" s="335" customFormat="1" ht="82.5" customHeight="1">
      <c r="A721" s="923" t="s">
        <v>41</v>
      </c>
      <c r="B721" s="1142"/>
      <c r="C721" s="1143"/>
      <c r="D721" s="1143"/>
      <c r="E721" s="1143"/>
      <c r="F721" s="1143"/>
      <c r="G721" s="1143"/>
      <c r="H721" s="1144"/>
      <c r="I721" s="1106"/>
      <c r="J721" s="928"/>
      <c r="K721" s="333"/>
      <c r="L721" s="744"/>
      <c r="M721" s="934" t="s">
        <v>866</v>
      </c>
      <c r="N721" s="925">
        <v>1</v>
      </c>
      <c r="O721" s="333"/>
      <c r="P721" s="333"/>
      <c r="Q721" s="930"/>
      <c r="R721" s="333"/>
      <c r="S721" s="333"/>
      <c r="T721" s="566"/>
      <c r="U721" s="566">
        <v>200000</v>
      </c>
      <c r="V721" s="566">
        <v>200000</v>
      </c>
      <c r="W721" s="385">
        <v>0</v>
      </c>
      <c r="X721" s="385">
        <v>0</v>
      </c>
      <c r="Y721" s="385">
        <v>0</v>
      </c>
      <c r="Z721" s="385">
        <v>0</v>
      </c>
      <c r="AK721" s="436"/>
      <c r="AL721" s="842"/>
      <c r="AM721" s="842"/>
      <c r="AN721" s="842"/>
      <c r="AO721" s="842"/>
      <c r="AP721" s="842"/>
      <c r="AQ721" s="842"/>
      <c r="AR721" s="842"/>
    </row>
    <row r="722" spans="1:44" s="335" customFormat="1" ht="62.25" customHeight="1">
      <c r="A722" s="923" t="s">
        <v>57</v>
      </c>
      <c r="B722" s="1142"/>
      <c r="C722" s="1143"/>
      <c r="D722" s="1143"/>
      <c r="E722" s="1143"/>
      <c r="F722" s="1143"/>
      <c r="G722" s="1143"/>
      <c r="H722" s="1144"/>
      <c r="I722" s="1106"/>
      <c r="J722" s="928"/>
      <c r="K722" s="333"/>
      <c r="L722" s="744"/>
      <c r="M722" s="934" t="s">
        <v>917</v>
      </c>
      <c r="N722" s="925">
        <v>1</v>
      </c>
      <c r="O722" s="333"/>
      <c r="P722" s="333"/>
      <c r="Q722" s="930"/>
      <c r="R722" s="333"/>
      <c r="S722" s="333"/>
      <c r="T722" s="566"/>
      <c r="U722" s="566">
        <v>200000</v>
      </c>
      <c r="V722" s="566">
        <v>200000</v>
      </c>
      <c r="W722" s="385">
        <v>0</v>
      </c>
      <c r="X722" s="385">
        <v>0</v>
      </c>
      <c r="Y722" s="385">
        <v>0</v>
      </c>
      <c r="Z722" s="385">
        <v>0</v>
      </c>
      <c r="AK722" s="436"/>
      <c r="AL722" s="842"/>
      <c r="AM722" s="842"/>
      <c r="AN722" s="842"/>
      <c r="AO722" s="842"/>
      <c r="AP722" s="842"/>
      <c r="AQ722" s="842"/>
      <c r="AR722" s="842"/>
    </row>
    <row r="723" spans="1:44" s="335" customFormat="1" ht="66.75" customHeight="1">
      <c r="A723" s="923" t="s">
        <v>40</v>
      </c>
      <c r="B723" s="1142"/>
      <c r="C723" s="1143"/>
      <c r="D723" s="1143"/>
      <c r="E723" s="1143"/>
      <c r="F723" s="1143"/>
      <c r="G723" s="1143"/>
      <c r="H723" s="1144"/>
      <c r="I723" s="1106"/>
      <c r="J723" s="928"/>
      <c r="K723" s="333"/>
      <c r="L723" s="744"/>
      <c r="M723" s="934" t="s">
        <v>866</v>
      </c>
      <c r="N723" s="925">
        <v>1</v>
      </c>
      <c r="O723" s="333"/>
      <c r="P723" s="333"/>
      <c r="Q723" s="930"/>
      <c r="R723" s="333"/>
      <c r="S723" s="333"/>
      <c r="T723" s="566"/>
      <c r="U723" s="566">
        <v>200000</v>
      </c>
      <c r="V723" s="566">
        <v>200000</v>
      </c>
      <c r="W723" s="385">
        <v>0</v>
      </c>
      <c r="X723" s="385">
        <v>0</v>
      </c>
      <c r="Y723" s="385">
        <v>0</v>
      </c>
      <c r="Z723" s="385">
        <v>0</v>
      </c>
      <c r="AK723" s="436"/>
      <c r="AL723" s="842"/>
      <c r="AM723" s="842"/>
      <c r="AN723" s="842"/>
      <c r="AO723" s="842"/>
      <c r="AP723" s="842"/>
      <c r="AQ723" s="842"/>
      <c r="AR723" s="842"/>
    </row>
    <row r="724" spans="1:44" s="335" customFormat="1" ht="81" customHeight="1">
      <c r="A724" s="923" t="s">
        <v>39</v>
      </c>
      <c r="B724" s="1142"/>
      <c r="C724" s="1143"/>
      <c r="D724" s="1143"/>
      <c r="E724" s="1143"/>
      <c r="F724" s="1143"/>
      <c r="G724" s="1143"/>
      <c r="H724" s="1144"/>
      <c r="I724" s="1106"/>
      <c r="J724" s="928"/>
      <c r="K724" s="333"/>
      <c r="L724" s="744"/>
      <c r="M724" s="934" t="s">
        <v>866</v>
      </c>
      <c r="N724" s="925">
        <v>1</v>
      </c>
      <c r="O724" s="333"/>
      <c r="P724" s="333"/>
      <c r="Q724" s="930"/>
      <c r="R724" s="333"/>
      <c r="S724" s="333"/>
      <c r="T724" s="566"/>
      <c r="U724" s="566">
        <v>200000</v>
      </c>
      <c r="V724" s="566">
        <v>200000</v>
      </c>
      <c r="W724" s="385">
        <v>0</v>
      </c>
      <c r="X724" s="385">
        <v>0</v>
      </c>
      <c r="Y724" s="385">
        <v>0</v>
      </c>
      <c r="Z724" s="385">
        <v>0</v>
      </c>
      <c r="AK724" s="436"/>
      <c r="AL724" s="842"/>
      <c r="AM724" s="842"/>
      <c r="AN724" s="842"/>
      <c r="AO724" s="842"/>
      <c r="AP724" s="842"/>
      <c r="AQ724" s="842"/>
      <c r="AR724" s="842"/>
    </row>
    <row r="725" spans="1:44" s="335" customFormat="1" ht="71.25" customHeight="1">
      <c r="A725" s="923" t="s">
        <v>37</v>
      </c>
      <c r="B725" s="1142"/>
      <c r="C725" s="1143"/>
      <c r="D725" s="1143"/>
      <c r="E725" s="1143"/>
      <c r="F725" s="1143"/>
      <c r="G725" s="1143"/>
      <c r="H725" s="1144"/>
      <c r="I725" s="1106"/>
      <c r="J725" s="928"/>
      <c r="K725" s="333"/>
      <c r="L725" s="744"/>
      <c r="M725" s="934" t="s">
        <v>918</v>
      </c>
      <c r="N725" s="925">
        <v>1</v>
      </c>
      <c r="O725" s="333"/>
      <c r="P725" s="333"/>
      <c r="Q725" s="930"/>
      <c r="R725" s="333"/>
      <c r="S725" s="333"/>
      <c r="T725" s="566"/>
      <c r="U725" s="566">
        <v>200000</v>
      </c>
      <c r="V725" s="566">
        <v>200000</v>
      </c>
      <c r="W725" s="385">
        <v>0</v>
      </c>
      <c r="X725" s="385">
        <v>0</v>
      </c>
      <c r="Y725" s="385">
        <v>0</v>
      </c>
      <c r="Z725" s="385">
        <v>0</v>
      </c>
      <c r="AK725" s="436"/>
      <c r="AL725" s="842"/>
      <c r="AM725" s="842"/>
      <c r="AN725" s="842"/>
      <c r="AO725" s="842"/>
      <c r="AP725" s="842"/>
      <c r="AQ725" s="842"/>
      <c r="AR725" s="842"/>
    </row>
    <row r="726" spans="1:44" s="335" customFormat="1" ht="87" customHeight="1">
      <c r="A726" s="927" t="s">
        <v>59</v>
      </c>
      <c r="B726" s="1145"/>
      <c r="C726" s="1146"/>
      <c r="D726" s="1146"/>
      <c r="E726" s="1146"/>
      <c r="F726" s="1146"/>
      <c r="G726" s="1146"/>
      <c r="H726" s="1147"/>
      <c r="I726" s="1097"/>
      <c r="J726" s="928"/>
      <c r="K726" s="333"/>
      <c r="L726" s="744"/>
      <c r="M726" s="929"/>
      <c r="N726" s="925">
        <v>10</v>
      </c>
      <c r="O726" s="333"/>
      <c r="P726" s="333"/>
      <c r="Q726" s="930"/>
      <c r="R726" s="333"/>
      <c r="S726" s="333"/>
      <c r="T726" s="566"/>
      <c r="U726" s="566">
        <v>2000000</v>
      </c>
      <c r="V726" s="566">
        <v>2000000</v>
      </c>
      <c r="W726" s="385">
        <v>0</v>
      </c>
      <c r="X726" s="385">
        <v>0</v>
      </c>
      <c r="Y726" s="385">
        <v>0</v>
      </c>
      <c r="Z726" s="385">
        <v>0</v>
      </c>
      <c r="AK726" s="436"/>
      <c r="AL726" s="842"/>
      <c r="AM726" s="842"/>
      <c r="AN726" s="842"/>
      <c r="AO726" s="842"/>
      <c r="AP726" s="842"/>
      <c r="AQ726" s="842"/>
      <c r="AR726" s="842"/>
    </row>
    <row r="727" spans="1:44" ht="409.5" customHeight="1">
      <c r="A727" s="1312" t="s">
        <v>910</v>
      </c>
      <c r="B727" s="1135" t="s">
        <v>6</v>
      </c>
      <c r="C727" s="1135" t="s">
        <v>7</v>
      </c>
      <c r="D727" s="1135" t="s">
        <v>670</v>
      </c>
      <c r="E727" s="1135" t="s">
        <v>911</v>
      </c>
      <c r="F727" s="312" t="s">
        <v>196</v>
      </c>
      <c r="G727" s="1135" t="s">
        <v>671</v>
      </c>
      <c r="H727" s="1135" t="s">
        <v>9</v>
      </c>
      <c r="I727" s="1312" t="s">
        <v>198</v>
      </c>
      <c r="J727" s="631"/>
      <c r="K727" s="453"/>
      <c r="L727" s="525"/>
      <c r="M727" s="1325"/>
      <c r="N727" s="1320">
        <f>N729</f>
        <v>1</v>
      </c>
      <c r="O727" s="453"/>
      <c r="P727" s="453"/>
      <c r="Q727" s="632"/>
      <c r="R727" s="453"/>
      <c r="S727" s="453"/>
      <c r="T727" s="342"/>
      <c r="U727" s="1137">
        <v>400000</v>
      </c>
      <c r="V727" s="1137">
        <v>400000</v>
      </c>
      <c r="W727" s="1137">
        <v>0</v>
      </c>
      <c r="X727" s="1137">
        <v>0</v>
      </c>
      <c r="Y727" s="1137">
        <v>0</v>
      </c>
      <c r="Z727" s="1137">
        <v>0</v>
      </c>
      <c r="AB727" s="7"/>
      <c r="AK727" s="3"/>
      <c r="AL727" s="12"/>
      <c r="AM727" s="12"/>
      <c r="AN727" s="12"/>
      <c r="AO727" s="12"/>
      <c r="AP727" s="12"/>
      <c r="AQ727" s="12"/>
      <c r="AR727" s="12"/>
    </row>
    <row r="728" spans="1:44" ht="209.25" customHeight="1">
      <c r="A728" s="1313"/>
      <c r="B728" s="1136"/>
      <c r="C728" s="1136"/>
      <c r="D728" s="1136"/>
      <c r="E728" s="1136"/>
      <c r="F728" s="312" t="s">
        <v>196</v>
      </c>
      <c r="G728" s="1136"/>
      <c r="H728" s="1136"/>
      <c r="I728" s="1313"/>
      <c r="J728" s="238"/>
      <c r="K728" s="31"/>
      <c r="L728" s="156"/>
      <c r="M728" s="1326"/>
      <c r="N728" s="1321"/>
      <c r="O728" s="31"/>
      <c r="P728" s="31"/>
      <c r="Q728" s="239"/>
      <c r="R728" s="31"/>
      <c r="S728" s="31"/>
      <c r="T728" s="14"/>
      <c r="U728" s="1138"/>
      <c r="V728" s="1138"/>
      <c r="W728" s="1138"/>
      <c r="X728" s="1138"/>
      <c r="Y728" s="1138"/>
      <c r="Z728" s="1138"/>
      <c r="AB728" s="7"/>
      <c r="AK728" s="3"/>
      <c r="AL728" s="12"/>
      <c r="AM728" s="12"/>
      <c r="AN728" s="12"/>
      <c r="AO728" s="12"/>
      <c r="AP728" s="12"/>
      <c r="AQ728" s="12"/>
      <c r="AR728" s="12"/>
    </row>
    <row r="729" spans="1:44" ht="85.5" customHeight="1">
      <c r="A729" s="633" t="s">
        <v>59</v>
      </c>
      <c r="B729" s="559"/>
      <c r="C729" s="560"/>
      <c r="D729" s="560"/>
      <c r="E729" s="560"/>
      <c r="F729" s="560"/>
      <c r="G729" s="560"/>
      <c r="H729" s="561"/>
      <c r="I729" s="555"/>
      <c r="J729" s="238"/>
      <c r="K729" s="31"/>
      <c r="L729" s="156"/>
      <c r="M729" s="380"/>
      <c r="N729" s="524">
        <v>1</v>
      </c>
      <c r="O729" s="31"/>
      <c r="P729" s="31"/>
      <c r="Q729" s="239"/>
      <c r="R729" s="31"/>
      <c r="S729" s="31"/>
      <c r="T729" s="14"/>
      <c r="U729" s="14">
        <v>400000</v>
      </c>
      <c r="V729" s="14">
        <v>400000</v>
      </c>
      <c r="W729" s="385">
        <v>0</v>
      </c>
      <c r="X729" s="385">
        <v>0</v>
      </c>
      <c r="Y729" s="385">
        <v>0</v>
      </c>
      <c r="Z729" s="385">
        <v>0</v>
      </c>
      <c r="AB729" s="7"/>
      <c r="AK729" s="3"/>
      <c r="AL729" s="12"/>
      <c r="AM729" s="12"/>
      <c r="AN729" s="12"/>
      <c r="AO729" s="12"/>
      <c r="AP729" s="12"/>
      <c r="AQ729" s="12"/>
      <c r="AR729" s="12"/>
    </row>
    <row r="730" spans="1:44" ht="286.5" customHeight="1">
      <c r="A730" s="172" t="s">
        <v>952</v>
      </c>
      <c r="B730" s="312" t="s">
        <v>6</v>
      </c>
      <c r="C730" s="312" t="s">
        <v>7</v>
      </c>
      <c r="D730" s="312" t="s">
        <v>670</v>
      </c>
      <c r="E730" s="312" t="s">
        <v>8</v>
      </c>
      <c r="F730" s="312" t="s">
        <v>196</v>
      </c>
      <c r="G730" s="312" t="s">
        <v>450</v>
      </c>
      <c r="H730" s="312" t="s">
        <v>9</v>
      </c>
      <c r="I730" s="360" t="s">
        <v>198</v>
      </c>
      <c r="J730" s="42" t="e">
        <f>#REF!</f>
        <v>#REF!</v>
      </c>
      <c r="K730" s="42" t="e">
        <f>#REF!</f>
        <v>#REF!</v>
      </c>
      <c r="L730" s="234"/>
      <c r="M730" s="361"/>
      <c r="N730" s="362" t="s">
        <v>240</v>
      </c>
      <c r="O730" s="42" t="e">
        <f>#REF!</f>
        <v>#REF!</v>
      </c>
      <c r="P730" s="42" t="e">
        <f>#REF!</f>
        <v>#REF!</v>
      </c>
      <c r="Q730" s="42" t="e">
        <f>#REF!</f>
        <v>#REF!</v>
      </c>
      <c r="R730" s="42" t="e">
        <f>#REF!</f>
        <v>#REF!</v>
      </c>
      <c r="S730" s="42" t="e">
        <f>#REF!</f>
        <v>#REF!</v>
      </c>
      <c r="T730" s="42">
        <f>T731</f>
        <v>1996605.26</v>
      </c>
      <c r="U730" s="42">
        <v>0</v>
      </c>
      <c r="V730" s="42">
        <v>0</v>
      </c>
      <c r="W730" s="42">
        <v>2037352.63</v>
      </c>
      <c r="X730" s="42">
        <v>2037352.63</v>
      </c>
      <c r="Y730" s="42">
        <v>2037352.63</v>
      </c>
      <c r="Z730" s="42">
        <v>2037352.63</v>
      </c>
      <c r="AB730" s="7"/>
      <c r="AK730" s="3"/>
      <c r="AL730" s="12"/>
      <c r="AM730" s="12"/>
      <c r="AN730" s="12"/>
      <c r="AO730" s="12"/>
      <c r="AP730" s="12"/>
      <c r="AQ730" s="12"/>
      <c r="AR730" s="12"/>
    </row>
    <row r="731" spans="1:44" ht="183" customHeight="1">
      <c r="A731" s="1096" t="s">
        <v>59</v>
      </c>
      <c r="B731" s="1098"/>
      <c r="C731" s="1099"/>
      <c r="D731" s="1099"/>
      <c r="E731" s="1099"/>
      <c r="F731" s="1099"/>
      <c r="G731" s="1099"/>
      <c r="H731" s="1100"/>
      <c r="I731" s="1096" t="s">
        <v>713</v>
      </c>
      <c r="J731" s="238"/>
      <c r="K731" s="31">
        <v>4500000</v>
      </c>
      <c r="L731" s="156"/>
      <c r="M731" s="359" t="s">
        <v>666</v>
      </c>
      <c r="N731" s="362" t="s">
        <v>240</v>
      </c>
      <c r="O731" s="31">
        <v>400000</v>
      </c>
      <c r="P731" s="31"/>
      <c r="Q731" s="239" t="e">
        <f>O731*#REF!</f>
        <v>#REF!</v>
      </c>
      <c r="R731" s="31" t="e">
        <f>O731*#REF!</f>
        <v>#REF!</v>
      </c>
      <c r="S731" s="31" t="e">
        <f>O731*#REF!</f>
        <v>#REF!</v>
      </c>
      <c r="T731" s="14">
        <v>1996605.26</v>
      </c>
      <c r="U731" s="14">
        <v>0</v>
      </c>
      <c r="V731" s="14">
        <v>0</v>
      </c>
      <c r="W731" s="1030">
        <v>2037352.63</v>
      </c>
      <c r="X731" s="1030">
        <v>2037352.63</v>
      </c>
      <c r="Y731" s="1030">
        <v>2037352.63</v>
      </c>
      <c r="Z731" s="1032">
        <v>2037352.63</v>
      </c>
      <c r="AB731" s="7"/>
      <c r="AK731" s="3"/>
      <c r="AL731" s="12"/>
      <c r="AM731" s="12"/>
      <c r="AN731" s="12"/>
      <c r="AO731" s="12"/>
      <c r="AP731" s="12"/>
      <c r="AQ731" s="12"/>
      <c r="AR731" s="12"/>
    </row>
    <row r="732" spans="1:26" s="5" customFormat="1" ht="146.25" customHeight="1">
      <c r="A732" s="1097"/>
      <c r="B732" s="1101"/>
      <c r="C732" s="1102"/>
      <c r="D732" s="1102"/>
      <c r="E732" s="1102"/>
      <c r="F732" s="1102"/>
      <c r="G732" s="1102"/>
      <c r="H732" s="1103"/>
      <c r="I732" s="1097"/>
      <c r="J732" s="238"/>
      <c r="K732" s="31"/>
      <c r="L732" s="156"/>
      <c r="M732" s="359" t="s">
        <v>667</v>
      </c>
      <c r="N732" s="362" t="s">
        <v>240</v>
      </c>
      <c r="O732" s="31"/>
      <c r="P732" s="31"/>
      <c r="Q732" s="239"/>
      <c r="R732" s="31"/>
      <c r="S732" s="31"/>
      <c r="T732" s="14"/>
      <c r="U732" s="14">
        <v>0</v>
      </c>
      <c r="V732" s="14">
        <v>0</v>
      </c>
      <c r="W732" s="1031"/>
      <c r="X732" s="1031"/>
      <c r="Y732" s="1031"/>
      <c r="Z732" s="1033"/>
    </row>
    <row r="733" spans="1:26" s="5" customFormat="1" ht="35.25" customHeight="1">
      <c r="A733" s="989" t="s">
        <v>200</v>
      </c>
      <c r="B733" s="989"/>
      <c r="C733" s="989"/>
      <c r="D733" s="989"/>
      <c r="E733" s="989"/>
      <c r="F733" s="989"/>
      <c r="G733" s="989"/>
      <c r="H733" s="989"/>
      <c r="I733" s="989"/>
      <c r="J733" s="989"/>
      <c r="K733" s="989"/>
      <c r="L733" s="989"/>
      <c r="M733" s="989"/>
      <c r="N733" s="989"/>
      <c r="O733" s="240"/>
      <c r="P733" s="240"/>
      <c r="Q733" s="241"/>
      <c r="R733" s="241">
        <f>R736</f>
        <v>42584630</v>
      </c>
      <c r="S733" s="241">
        <f>S736</f>
        <v>42584630</v>
      </c>
      <c r="T733" s="241">
        <f>T736</f>
        <v>42584630</v>
      </c>
      <c r="U733" s="44">
        <v>63905257.28</v>
      </c>
      <c r="V733" s="44">
        <v>63905257.28</v>
      </c>
      <c r="W733" s="44">
        <v>36207982</v>
      </c>
      <c r="X733" s="44">
        <v>36207982</v>
      </c>
      <c r="Y733" s="44">
        <v>36207982</v>
      </c>
      <c r="Z733" s="44">
        <v>36207982</v>
      </c>
    </row>
    <row r="734" spans="1:26" s="5" customFormat="1" ht="409.5" customHeight="1">
      <c r="A734" s="1043" t="s">
        <v>359</v>
      </c>
      <c r="B734" s="1104" t="s">
        <v>6</v>
      </c>
      <c r="C734" s="1104" t="s">
        <v>103</v>
      </c>
      <c r="D734" s="1104" t="s">
        <v>201</v>
      </c>
      <c r="E734" s="1104" t="s">
        <v>8</v>
      </c>
      <c r="F734" s="311" t="s">
        <v>202</v>
      </c>
      <c r="G734" s="1104" t="s">
        <v>358</v>
      </c>
      <c r="H734" s="1104" t="s">
        <v>9</v>
      </c>
      <c r="I734" s="1119" t="s">
        <v>203</v>
      </c>
      <c r="J734" s="242">
        <f>J736</f>
        <v>37939119.8</v>
      </c>
      <c r="K734" s="75">
        <v>42452467</v>
      </c>
      <c r="L734" s="83" t="s">
        <v>11</v>
      </c>
      <c r="M734" s="1133"/>
      <c r="N734" s="1133"/>
      <c r="O734" s="243"/>
      <c r="P734" s="243"/>
      <c r="Q734" s="244"/>
      <c r="R734" s="244"/>
      <c r="S734" s="244"/>
      <c r="T734" s="244"/>
      <c r="U734" s="1131">
        <v>39675218.24</v>
      </c>
      <c r="V734" s="1131">
        <v>39675218.24</v>
      </c>
      <c r="W734" s="1131">
        <v>36207982</v>
      </c>
      <c r="X734" s="1131">
        <v>36207982</v>
      </c>
      <c r="Y734" s="1131">
        <v>36207982</v>
      </c>
      <c r="Z734" s="1131">
        <v>36207982</v>
      </c>
    </row>
    <row r="735" spans="1:26" s="5" customFormat="1" ht="123.75" customHeight="1">
      <c r="A735" s="1044"/>
      <c r="B735" s="1105"/>
      <c r="C735" s="1105"/>
      <c r="D735" s="1105"/>
      <c r="E735" s="1105"/>
      <c r="F735" s="311"/>
      <c r="G735" s="1105"/>
      <c r="H735" s="1105"/>
      <c r="I735" s="1120"/>
      <c r="J735" s="242"/>
      <c r="K735" s="75"/>
      <c r="L735" s="83"/>
      <c r="M735" s="1134"/>
      <c r="N735" s="1134"/>
      <c r="O735" s="243"/>
      <c r="P735" s="243"/>
      <c r="Q735" s="244"/>
      <c r="R735" s="244"/>
      <c r="S735" s="244"/>
      <c r="T735" s="244"/>
      <c r="U735" s="1132"/>
      <c r="V735" s="1132"/>
      <c r="W735" s="1132"/>
      <c r="X735" s="1132"/>
      <c r="Y735" s="1132"/>
      <c r="Z735" s="1132"/>
    </row>
    <row r="736" spans="1:26" s="938" customFormat="1" ht="84" customHeight="1">
      <c r="A736" s="935" t="s">
        <v>13</v>
      </c>
      <c r="B736" s="1045"/>
      <c r="C736" s="988"/>
      <c r="D736" s="988"/>
      <c r="E736" s="988"/>
      <c r="F736" s="988"/>
      <c r="G736" s="988"/>
      <c r="H736" s="988"/>
      <c r="I736" s="585" t="s">
        <v>448</v>
      </c>
      <c r="J736" s="615">
        <v>37939119.8</v>
      </c>
      <c r="K736" s="615">
        <v>42452467</v>
      </c>
      <c r="L736" s="580" t="s">
        <v>11</v>
      </c>
      <c r="M736" s="585" t="s">
        <v>602</v>
      </c>
      <c r="N736" s="614" t="s">
        <v>542</v>
      </c>
      <c r="O736" s="619">
        <v>208</v>
      </c>
      <c r="P736" s="616">
        <v>204733.8</v>
      </c>
      <c r="Q736" s="936">
        <f>ROUND(O736*P736,0)</f>
        <v>42584630</v>
      </c>
      <c r="R736" s="937">
        <f>Q736</f>
        <v>42584630</v>
      </c>
      <c r="S736" s="936">
        <f>Q736</f>
        <v>42584630</v>
      </c>
      <c r="T736" s="936">
        <f>Q736</f>
        <v>42584630</v>
      </c>
      <c r="U736" s="566">
        <v>39675218.24</v>
      </c>
      <c r="V736" s="566">
        <v>39675218.24</v>
      </c>
      <c r="W736" s="566">
        <v>36207982</v>
      </c>
      <c r="X736" s="566">
        <v>36207982</v>
      </c>
      <c r="Y736" s="566">
        <v>36207982</v>
      </c>
      <c r="Z736" s="566">
        <v>36207982</v>
      </c>
    </row>
    <row r="737" spans="1:26" s="5" customFormat="1" ht="374.25" customHeight="1">
      <c r="A737" s="79" t="s">
        <v>608</v>
      </c>
      <c r="B737" s="327">
        <v>811</v>
      </c>
      <c r="C737" s="329" t="s">
        <v>103</v>
      </c>
      <c r="D737" s="324" t="s">
        <v>611</v>
      </c>
      <c r="E737" s="324">
        <v>612</v>
      </c>
      <c r="F737" s="324"/>
      <c r="G737" s="328" t="s">
        <v>609</v>
      </c>
      <c r="H737" s="324">
        <v>1111</v>
      </c>
      <c r="I737" s="67" t="s">
        <v>610</v>
      </c>
      <c r="J737" s="75"/>
      <c r="K737" s="75"/>
      <c r="L737" s="83"/>
      <c r="M737" s="83"/>
      <c r="N737" s="325"/>
      <c r="O737" s="243"/>
      <c r="P737" s="86"/>
      <c r="Q737" s="244"/>
      <c r="R737" s="326"/>
      <c r="S737" s="244"/>
      <c r="T737" s="244"/>
      <c r="U737" s="32">
        <v>24230039.04</v>
      </c>
      <c r="V737" s="32">
        <v>24230039.04</v>
      </c>
      <c r="W737" s="32">
        <v>0</v>
      </c>
      <c r="X737" s="32">
        <v>0</v>
      </c>
      <c r="Y737" s="32">
        <v>0</v>
      </c>
      <c r="Z737" s="32">
        <v>0</v>
      </c>
    </row>
    <row r="738" spans="1:26" s="938" customFormat="1" ht="110.25" customHeight="1">
      <c r="A738" s="935" t="s">
        <v>13</v>
      </c>
      <c r="B738" s="939"/>
      <c r="C738" s="567"/>
      <c r="D738" s="567"/>
      <c r="E738" s="567"/>
      <c r="F738" s="567"/>
      <c r="G738" s="567"/>
      <c r="H738" s="567"/>
      <c r="I738" s="585" t="s">
        <v>448</v>
      </c>
      <c r="J738" s="615"/>
      <c r="K738" s="615"/>
      <c r="L738" s="580"/>
      <c r="M738" s="585" t="s">
        <v>602</v>
      </c>
      <c r="N738" s="614" t="s">
        <v>542</v>
      </c>
      <c r="O738" s="619"/>
      <c r="P738" s="616"/>
      <c r="Q738" s="936"/>
      <c r="R738" s="937"/>
      <c r="S738" s="936"/>
      <c r="T738" s="936"/>
      <c r="U738" s="566">
        <v>24230039.04</v>
      </c>
      <c r="V738" s="566">
        <v>24230039.04</v>
      </c>
      <c r="W738" s="566">
        <v>0</v>
      </c>
      <c r="X738" s="566">
        <v>0</v>
      </c>
      <c r="Y738" s="566">
        <v>0</v>
      </c>
      <c r="Z738" s="566">
        <v>0</v>
      </c>
    </row>
    <row r="739" spans="1:26" ht="69" customHeight="1">
      <c r="A739" s="989" t="s">
        <v>204</v>
      </c>
      <c r="B739" s="989"/>
      <c r="C739" s="989"/>
      <c r="D739" s="989"/>
      <c r="E739" s="989"/>
      <c r="F739" s="989"/>
      <c r="G739" s="989"/>
      <c r="H739" s="989"/>
      <c r="I739" s="989"/>
      <c r="J739" s="989"/>
      <c r="K739" s="989"/>
      <c r="L739" s="989"/>
      <c r="M739" s="989"/>
      <c r="N739" s="989"/>
      <c r="O739" s="245">
        <f>SUM(O742:O747)</f>
        <v>7</v>
      </c>
      <c r="P739" s="246"/>
      <c r="Q739" s="247">
        <f>SUM(Q742:Q747)</f>
        <v>5115903</v>
      </c>
      <c r="R739" s="247">
        <f>SUM(R742:R747)</f>
        <v>6715903</v>
      </c>
      <c r="S739" s="247">
        <f>SUM(S742:S747)</f>
        <v>4443596</v>
      </c>
      <c r="T739" s="247">
        <f>SUM(T742:T747)</f>
        <v>8874400</v>
      </c>
      <c r="U739" s="52">
        <v>5307103</v>
      </c>
      <c r="V739" s="52">
        <v>5307103</v>
      </c>
      <c r="W739" s="52">
        <v>0</v>
      </c>
      <c r="X739" s="52">
        <v>0</v>
      </c>
      <c r="Y739" s="52">
        <v>0</v>
      </c>
      <c r="Z739" s="52">
        <v>0</v>
      </c>
    </row>
    <row r="740" spans="1:26" ht="264" customHeight="1">
      <c r="A740" s="248" t="s">
        <v>205</v>
      </c>
      <c r="B740" s="287" t="s">
        <v>6</v>
      </c>
      <c r="C740" s="287" t="s">
        <v>7</v>
      </c>
      <c r="D740" s="287" t="s">
        <v>206</v>
      </c>
      <c r="E740" s="287" t="s">
        <v>8</v>
      </c>
      <c r="F740" s="287" t="s">
        <v>207</v>
      </c>
      <c r="G740" s="287" t="s">
        <v>360</v>
      </c>
      <c r="H740" s="287" t="s">
        <v>9</v>
      </c>
      <c r="I740" s="67" t="s">
        <v>226</v>
      </c>
      <c r="J740" s="249">
        <f>J742</f>
        <v>715778</v>
      </c>
      <c r="K740" s="75">
        <v>1612500</v>
      </c>
      <c r="L740" s="249"/>
      <c r="M740" s="249"/>
      <c r="N740" s="75"/>
      <c r="O740" s="75"/>
      <c r="P740" s="75"/>
      <c r="Q740" s="83"/>
      <c r="R740" s="83"/>
      <c r="S740" s="83"/>
      <c r="T740" s="83"/>
      <c r="U740" s="412">
        <v>5165903</v>
      </c>
      <c r="V740" s="412">
        <v>5165903</v>
      </c>
      <c r="W740" s="412">
        <v>0</v>
      </c>
      <c r="X740" s="412">
        <v>0</v>
      </c>
      <c r="Y740" s="412">
        <v>0</v>
      </c>
      <c r="Z740" s="412">
        <v>0</v>
      </c>
    </row>
    <row r="741" spans="1:26" s="335" customFormat="1" ht="36" customHeight="1">
      <c r="A741" s="1110" t="s">
        <v>208</v>
      </c>
      <c r="B741" s="940"/>
      <c r="C741" s="941"/>
      <c r="D741" s="941"/>
      <c r="E741" s="941"/>
      <c r="F741" s="941"/>
      <c r="G741" s="941"/>
      <c r="H741" s="942"/>
      <c r="I741" s="1112" t="s">
        <v>222</v>
      </c>
      <c r="J741" s="587"/>
      <c r="K741" s="615"/>
      <c r="L741" s="1008" t="s">
        <v>228</v>
      </c>
      <c r="M741" s="587"/>
      <c r="N741" s="615"/>
      <c r="O741" s="615"/>
      <c r="P741" s="615"/>
      <c r="Q741" s="580"/>
      <c r="R741" s="580"/>
      <c r="S741" s="580"/>
      <c r="T741" s="580"/>
      <c r="U741" s="943">
        <v>5165903</v>
      </c>
      <c r="V741" s="943">
        <v>5165903</v>
      </c>
      <c r="W741" s="943">
        <v>0</v>
      </c>
      <c r="X741" s="943">
        <v>0</v>
      </c>
      <c r="Y741" s="943">
        <v>0</v>
      </c>
      <c r="Z741" s="943">
        <v>0</v>
      </c>
    </row>
    <row r="742" spans="1:26" s="335" customFormat="1" ht="173.25" customHeight="1">
      <c r="A742" s="1111"/>
      <c r="B742" s="944"/>
      <c r="C742" s="945"/>
      <c r="D742" s="945"/>
      <c r="E742" s="945"/>
      <c r="F742" s="945"/>
      <c r="G742" s="945"/>
      <c r="H742" s="946"/>
      <c r="I742" s="1113"/>
      <c r="J742" s="1008">
        <v>715778</v>
      </c>
      <c r="K742" s="1008">
        <v>1612500</v>
      </c>
      <c r="L742" s="1008"/>
      <c r="M742" s="564" t="s">
        <v>925</v>
      </c>
      <c r="N742" s="654" t="s">
        <v>309</v>
      </c>
      <c r="O742" s="744">
        <v>1</v>
      </c>
      <c r="P742" s="606">
        <v>900000</v>
      </c>
      <c r="Q742" s="882">
        <f aca="true" t="shared" si="34" ref="Q742:Q747">O742*P742</f>
        <v>900000</v>
      </c>
      <c r="R742" s="332">
        <v>2500000</v>
      </c>
      <c r="S742" s="615">
        <v>2500000</v>
      </c>
      <c r="T742" s="615">
        <v>2500000</v>
      </c>
      <c r="U742" s="333">
        <v>900000</v>
      </c>
      <c r="V742" s="333">
        <v>900000</v>
      </c>
      <c r="W742" s="334">
        <v>0</v>
      </c>
      <c r="X742" s="334">
        <v>0</v>
      </c>
      <c r="Y742" s="334">
        <v>0</v>
      </c>
      <c r="Z742" s="566">
        <v>0</v>
      </c>
    </row>
    <row r="743" spans="1:26" s="335" customFormat="1" ht="57.75" customHeight="1">
      <c r="A743" s="947"/>
      <c r="B743" s="944"/>
      <c r="C743" s="945"/>
      <c r="D743" s="945"/>
      <c r="E743" s="945"/>
      <c r="F743" s="945"/>
      <c r="G743" s="945"/>
      <c r="H743" s="946"/>
      <c r="I743" s="947"/>
      <c r="J743" s="1008"/>
      <c r="K743" s="1008"/>
      <c r="L743" s="1008"/>
      <c r="M743" s="564" t="s">
        <v>310</v>
      </c>
      <c r="N743" s="654" t="s">
        <v>309</v>
      </c>
      <c r="O743" s="744">
        <v>2</v>
      </c>
      <c r="P743" s="606">
        <v>4000</v>
      </c>
      <c r="Q743" s="882">
        <f t="shared" si="34"/>
        <v>8000</v>
      </c>
      <c r="R743" s="332">
        <f>Q743</f>
        <v>8000</v>
      </c>
      <c r="S743" s="615">
        <v>8000</v>
      </c>
      <c r="T743" s="615">
        <v>4000</v>
      </c>
      <c r="U743" s="333">
        <v>8000</v>
      </c>
      <c r="V743" s="333">
        <v>8000</v>
      </c>
      <c r="W743" s="334">
        <v>0</v>
      </c>
      <c r="X743" s="334">
        <v>0</v>
      </c>
      <c r="Y743" s="334">
        <v>0</v>
      </c>
      <c r="Z743" s="566">
        <v>0</v>
      </c>
    </row>
    <row r="744" spans="1:26" s="335" customFormat="1" ht="50.25" customHeight="1">
      <c r="A744" s="947"/>
      <c r="B744" s="944"/>
      <c r="C744" s="945"/>
      <c r="D744" s="945"/>
      <c r="E744" s="945"/>
      <c r="F744" s="945"/>
      <c r="G744" s="945"/>
      <c r="H744" s="946"/>
      <c r="I744" s="947"/>
      <c r="J744" s="1008"/>
      <c r="K744" s="1008"/>
      <c r="L744" s="1008"/>
      <c r="M744" s="564" t="s">
        <v>311</v>
      </c>
      <c r="N744" s="654" t="s">
        <v>309</v>
      </c>
      <c r="O744" s="744">
        <v>1</v>
      </c>
      <c r="P744" s="606">
        <v>2000</v>
      </c>
      <c r="Q744" s="882">
        <f t="shared" si="34"/>
        <v>2000</v>
      </c>
      <c r="R744" s="332">
        <f>Q744</f>
        <v>2000</v>
      </c>
      <c r="S744" s="615">
        <v>6000</v>
      </c>
      <c r="T744" s="615">
        <v>6000</v>
      </c>
      <c r="U744" s="333">
        <v>2000</v>
      </c>
      <c r="V744" s="333">
        <v>2000</v>
      </c>
      <c r="W744" s="334">
        <v>0</v>
      </c>
      <c r="X744" s="334">
        <v>0</v>
      </c>
      <c r="Y744" s="334">
        <v>0</v>
      </c>
      <c r="Z744" s="566">
        <v>0</v>
      </c>
    </row>
    <row r="745" spans="1:26" s="335" customFormat="1" ht="90.75" customHeight="1">
      <c r="A745" s="947"/>
      <c r="B745" s="944"/>
      <c r="C745" s="945"/>
      <c r="D745" s="945"/>
      <c r="E745" s="945"/>
      <c r="F745" s="945"/>
      <c r="G745" s="945"/>
      <c r="H745" s="946"/>
      <c r="I745" s="947"/>
      <c r="J745" s="1008"/>
      <c r="K745" s="1008"/>
      <c r="L745" s="1008"/>
      <c r="M745" s="564" t="s">
        <v>620</v>
      </c>
      <c r="N745" s="654" t="s">
        <v>309</v>
      </c>
      <c r="O745" s="554">
        <v>1</v>
      </c>
      <c r="P745" s="948">
        <v>120000</v>
      </c>
      <c r="Q745" s="332">
        <f t="shared" si="34"/>
        <v>120000</v>
      </c>
      <c r="R745" s="332">
        <f>Q745</f>
        <v>120000</v>
      </c>
      <c r="S745" s="332">
        <v>1360000</v>
      </c>
      <c r="T745" s="949">
        <v>2660000</v>
      </c>
      <c r="U745" s="566">
        <v>120000</v>
      </c>
      <c r="V745" s="333">
        <v>120000</v>
      </c>
      <c r="W745" s="334">
        <v>0</v>
      </c>
      <c r="X745" s="334">
        <v>0</v>
      </c>
      <c r="Y745" s="334">
        <v>0</v>
      </c>
      <c r="Z745" s="566">
        <v>0</v>
      </c>
    </row>
    <row r="746" spans="1:26" s="335" customFormat="1" ht="160.5" customHeight="1">
      <c r="A746" s="1028"/>
      <c r="B746" s="1121"/>
      <c r="C746" s="1121"/>
      <c r="D746" s="1121"/>
      <c r="E746" s="1121"/>
      <c r="F746" s="1121"/>
      <c r="G746" s="1121"/>
      <c r="H746" s="1121"/>
      <c r="I746" s="1028"/>
      <c r="J746" s="1114"/>
      <c r="K746" s="1008"/>
      <c r="L746" s="1008"/>
      <c r="M746" s="564" t="s">
        <v>926</v>
      </c>
      <c r="N746" s="654" t="s">
        <v>309</v>
      </c>
      <c r="O746" s="554">
        <v>1</v>
      </c>
      <c r="P746" s="948">
        <v>3900000</v>
      </c>
      <c r="Q746" s="332">
        <f t="shared" si="34"/>
        <v>3900000</v>
      </c>
      <c r="R746" s="332">
        <f>Q746</f>
        <v>3900000</v>
      </c>
      <c r="S746" s="332">
        <v>490000</v>
      </c>
      <c r="T746" s="949">
        <v>3704400</v>
      </c>
      <c r="U746" s="566">
        <v>2077541</v>
      </c>
      <c r="V746" s="333">
        <v>2077541</v>
      </c>
      <c r="W746" s="334">
        <v>0</v>
      </c>
      <c r="X746" s="334">
        <v>0</v>
      </c>
      <c r="Y746" s="334">
        <v>0</v>
      </c>
      <c r="Z746" s="566">
        <v>0</v>
      </c>
    </row>
    <row r="747" spans="1:26" s="335" customFormat="1" ht="117" customHeight="1">
      <c r="A747" s="1028"/>
      <c r="B747" s="1121"/>
      <c r="C747" s="1121"/>
      <c r="D747" s="1121"/>
      <c r="E747" s="1121"/>
      <c r="F747" s="1121"/>
      <c r="G747" s="1121"/>
      <c r="H747" s="1121"/>
      <c r="I747" s="1028"/>
      <c r="J747" s="950"/>
      <c r="K747" s="467"/>
      <c r="L747" s="567"/>
      <c r="M747" s="564" t="s">
        <v>927</v>
      </c>
      <c r="N747" s="654" t="s">
        <v>309</v>
      </c>
      <c r="O747" s="948">
        <v>1</v>
      </c>
      <c r="P747" s="948">
        <v>185903</v>
      </c>
      <c r="Q747" s="332">
        <f t="shared" si="34"/>
        <v>185903</v>
      </c>
      <c r="R747" s="332">
        <f>Q747</f>
        <v>185903</v>
      </c>
      <c r="S747" s="332">
        <v>79596</v>
      </c>
      <c r="T747" s="332">
        <v>0</v>
      </c>
      <c r="U747" s="566">
        <v>2008362</v>
      </c>
      <c r="V747" s="333">
        <v>2008362</v>
      </c>
      <c r="W747" s="334">
        <v>0</v>
      </c>
      <c r="X747" s="334">
        <v>0</v>
      </c>
      <c r="Y747" s="334">
        <v>0</v>
      </c>
      <c r="Z747" s="566">
        <v>0</v>
      </c>
    </row>
    <row r="748" spans="1:26" s="335" customFormat="1" ht="99" customHeight="1">
      <c r="A748" s="1028"/>
      <c r="B748" s="1121"/>
      <c r="C748" s="1121"/>
      <c r="D748" s="1121"/>
      <c r="E748" s="1121"/>
      <c r="F748" s="1121"/>
      <c r="G748" s="1121"/>
      <c r="H748" s="1121"/>
      <c r="I748" s="1028"/>
      <c r="J748" s="951"/>
      <c r="K748" s="952"/>
      <c r="L748" s="953"/>
      <c r="M748" s="954" t="s">
        <v>626</v>
      </c>
      <c r="N748" s="654"/>
      <c r="O748" s="948"/>
      <c r="P748" s="948"/>
      <c r="Q748" s="332"/>
      <c r="R748" s="332"/>
      <c r="S748" s="332"/>
      <c r="T748" s="332"/>
      <c r="U748" s="566">
        <v>50000</v>
      </c>
      <c r="V748" s="333">
        <v>50000</v>
      </c>
      <c r="W748" s="334">
        <v>0</v>
      </c>
      <c r="X748" s="334">
        <v>0</v>
      </c>
      <c r="Y748" s="334">
        <v>0</v>
      </c>
      <c r="Z748" s="566">
        <v>0</v>
      </c>
    </row>
    <row r="749" spans="1:26" s="335" customFormat="1" ht="160.5" customHeight="1">
      <c r="A749" s="657" t="s">
        <v>665</v>
      </c>
      <c r="B749" s="955" t="s">
        <v>6</v>
      </c>
      <c r="C749" s="955" t="s">
        <v>7</v>
      </c>
      <c r="D749" s="955" t="s">
        <v>872</v>
      </c>
      <c r="E749" s="955" t="s">
        <v>8</v>
      </c>
      <c r="F749" s="955"/>
      <c r="G749" s="955" t="s">
        <v>436</v>
      </c>
      <c r="H749" s="955" t="s">
        <v>9</v>
      </c>
      <c r="I749" s="657" t="s">
        <v>873</v>
      </c>
      <c r="J749" s="649"/>
      <c r="K749" s="467"/>
      <c r="L749" s="868"/>
      <c r="M749" s="486"/>
      <c r="N749" s="422" t="s">
        <v>243</v>
      </c>
      <c r="O749" s="956"/>
      <c r="P749" s="956"/>
      <c r="Q749" s="601"/>
      <c r="R749" s="601"/>
      <c r="S749" s="601"/>
      <c r="T749" s="601"/>
      <c r="U749" s="420">
        <v>141200</v>
      </c>
      <c r="V749" s="420">
        <v>141200</v>
      </c>
      <c r="W749" s="420">
        <v>0</v>
      </c>
      <c r="X749" s="420">
        <v>0</v>
      </c>
      <c r="Y749" s="420">
        <v>0</v>
      </c>
      <c r="Z749" s="420">
        <v>0</v>
      </c>
    </row>
    <row r="750" spans="1:26" s="335" customFormat="1" ht="63" customHeight="1">
      <c r="A750" s="1047" t="s">
        <v>208</v>
      </c>
      <c r="B750" s="1121"/>
      <c r="C750" s="1121"/>
      <c r="D750" s="1121"/>
      <c r="E750" s="1121"/>
      <c r="F750" s="1121"/>
      <c r="G750" s="1121"/>
      <c r="H750" s="1121"/>
      <c r="I750" s="1322" t="s">
        <v>874</v>
      </c>
      <c r="J750" s="580"/>
      <c r="K750" s="467"/>
      <c r="L750" s="567"/>
      <c r="M750" s="564" t="s">
        <v>875</v>
      </c>
      <c r="N750" s="654"/>
      <c r="O750" s="948"/>
      <c r="P750" s="948"/>
      <c r="Q750" s="332"/>
      <c r="R750" s="332"/>
      <c r="S750" s="332"/>
      <c r="T750" s="332"/>
      <c r="U750" s="566">
        <v>99970</v>
      </c>
      <c r="V750" s="333">
        <v>99970</v>
      </c>
      <c r="W750" s="334">
        <v>0</v>
      </c>
      <c r="X750" s="334">
        <v>0</v>
      </c>
      <c r="Y750" s="334">
        <v>0</v>
      </c>
      <c r="Z750" s="566">
        <v>0</v>
      </c>
    </row>
    <row r="751" spans="1:26" s="335" customFormat="1" ht="48" customHeight="1">
      <c r="A751" s="1047"/>
      <c r="B751" s="1121"/>
      <c r="C751" s="1121"/>
      <c r="D751" s="1121"/>
      <c r="E751" s="1121"/>
      <c r="F751" s="1121"/>
      <c r="G751" s="1121"/>
      <c r="H751" s="1121"/>
      <c r="I751" s="1323"/>
      <c r="J751" s="580"/>
      <c r="K751" s="467"/>
      <c r="L751" s="567"/>
      <c r="M751" s="564" t="s">
        <v>928</v>
      </c>
      <c r="N751" s="654"/>
      <c r="O751" s="948"/>
      <c r="P751" s="948"/>
      <c r="Q751" s="332"/>
      <c r="R751" s="332"/>
      <c r="S751" s="332"/>
      <c r="T751" s="332"/>
      <c r="U751" s="566">
        <v>9000</v>
      </c>
      <c r="V751" s="333">
        <v>9000</v>
      </c>
      <c r="W751" s="334">
        <v>0</v>
      </c>
      <c r="X751" s="334">
        <v>0</v>
      </c>
      <c r="Y751" s="334">
        <v>0</v>
      </c>
      <c r="Z751" s="566">
        <v>0</v>
      </c>
    </row>
    <row r="752" spans="1:26" s="335" customFormat="1" ht="80.25" customHeight="1">
      <c r="A752" s="1047"/>
      <c r="B752" s="1121"/>
      <c r="C752" s="1121"/>
      <c r="D752" s="1121"/>
      <c r="E752" s="1121"/>
      <c r="F752" s="1121"/>
      <c r="G752" s="1121"/>
      <c r="H752" s="1121"/>
      <c r="I752" s="1323"/>
      <c r="J752" s="580"/>
      <c r="K752" s="467"/>
      <c r="L752" s="567"/>
      <c r="M752" s="564" t="s">
        <v>929</v>
      </c>
      <c r="N752" s="654"/>
      <c r="O752" s="948"/>
      <c r="P752" s="948"/>
      <c r="Q752" s="332"/>
      <c r="R752" s="332"/>
      <c r="S752" s="332"/>
      <c r="T752" s="332"/>
      <c r="U752" s="566">
        <v>20230</v>
      </c>
      <c r="V752" s="333">
        <v>20230</v>
      </c>
      <c r="W752" s="334">
        <v>0</v>
      </c>
      <c r="X752" s="334">
        <v>0</v>
      </c>
      <c r="Y752" s="334">
        <v>0</v>
      </c>
      <c r="Z752" s="566">
        <v>0</v>
      </c>
    </row>
    <row r="753" spans="1:26" s="335" customFormat="1" ht="45.75" customHeight="1">
      <c r="A753" s="1047"/>
      <c r="B753" s="1121"/>
      <c r="C753" s="1121"/>
      <c r="D753" s="1121"/>
      <c r="E753" s="1121"/>
      <c r="F753" s="1121"/>
      <c r="G753" s="1121"/>
      <c r="H753" s="1121"/>
      <c r="I753" s="1323"/>
      <c r="J753" s="580"/>
      <c r="K753" s="467"/>
      <c r="L753" s="567"/>
      <c r="M753" s="564" t="s">
        <v>931</v>
      </c>
      <c r="N753" s="654"/>
      <c r="O753" s="948"/>
      <c r="P753" s="948"/>
      <c r="Q753" s="332"/>
      <c r="R753" s="332"/>
      <c r="S753" s="332"/>
      <c r="T753" s="332"/>
      <c r="U753" s="566">
        <v>4500</v>
      </c>
      <c r="V753" s="333">
        <v>4500</v>
      </c>
      <c r="W753" s="334">
        <v>0</v>
      </c>
      <c r="X753" s="334">
        <v>0</v>
      </c>
      <c r="Y753" s="334">
        <v>0</v>
      </c>
      <c r="Z753" s="566">
        <v>0</v>
      </c>
    </row>
    <row r="754" spans="1:26" s="335" customFormat="1" ht="43.5" customHeight="1">
      <c r="A754" s="1047"/>
      <c r="B754" s="1121"/>
      <c r="C754" s="1121"/>
      <c r="D754" s="1121"/>
      <c r="E754" s="1121"/>
      <c r="F754" s="1121"/>
      <c r="G754" s="1121"/>
      <c r="H754" s="1121"/>
      <c r="I754" s="1323"/>
      <c r="J754" s="580"/>
      <c r="K754" s="467"/>
      <c r="L754" s="567"/>
      <c r="M754" s="564" t="s">
        <v>932</v>
      </c>
      <c r="N754" s="654"/>
      <c r="O754" s="948"/>
      <c r="P754" s="948"/>
      <c r="Q754" s="332"/>
      <c r="R754" s="332"/>
      <c r="S754" s="332"/>
      <c r="T754" s="332"/>
      <c r="U754" s="566">
        <v>4500</v>
      </c>
      <c r="V754" s="333">
        <v>4500</v>
      </c>
      <c r="W754" s="334">
        <v>0</v>
      </c>
      <c r="X754" s="334">
        <v>0</v>
      </c>
      <c r="Y754" s="334">
        <v>0</v>
      </c>
      <c r="Z754" s="566">
        <v>0</v>
      </c>
    </row>
    <row r="755" spans="1:26" s="335" customFormat="1" ht="53.25" customHeight="1">
      <c r="A755" s="1047"/>
      <c r="B755" s="1121"/>
      <c r="C755" s="1121"/>
      <c r="D755" s="1121"/>
      <c r="E755" s="1121"/>
      <c r="F755" s="1121"/>
      <c r="G755" s="1121"/>
      <c r="H755" s="1121"/>
      <c r="I755" s="1324"/>
      <c r="J755" s="580"/>
      <c r="K755" s="467"/>
      <c r="L755" s="567"/>
      <c r="M755" s="564" t="s">
        <v>930</v>
      </c>
      <c r="N755" s="654"/>
      <c r="O755" s="948"/>
      <c r="P755" s="948"/>
      <c r="Q755" s="332"/>
      <c r="R755" s="332"/>
      <c r="S755" s="332"/>
      <c r="T755" s="332"/>
      <c r="U755" s="566">
        <v>3000</v>
      </c>
      <c r="V755" s="333">
        <v>3000</v>
      </c>
      <c r="W755" s="334">
        <v>0</v>
      </c>
      <c r="X755" s="334">
        <v>0</v>
      </c>
      <c r="Y755" s="334">
        <v>0</v>
      </c>
      <c r="Z755" s="566">
        <v>0</v>
      </c>
    </row>
    <row r="756" spans="1:26" ht="69.75" customHeight="1">
      <c r="A756" s="978" t="s">
        <v>209</v>
      </c>
      <c r="B756" s="979"/>
      <c r="C756" s="979"/>
      <c r="D756" s="979"/>
      <c r="E756" s="979"/>
      <c r="F756" s="979"/>
      <c r="G756" s="979"/>
      <c r="H756" s="979"/>
      <c r="I756" s="979"/>
      <c r="J756" s="979"/>
      <c r="K756" s="979"/>
      <c r="L756" s="979"/>
      <c r="M756" s="980"/>
      <c r="N756" s="301"/>
      <c r="O756" s="250"/>
      <c r="P756" s="250"/>
      <c r="Q756" s="55" t="e">
        <f>#REF!+Q757+Q759</f>
        <v>#REF!</v>
      </c>
      <c r="R756" s="55" t="e">
        <f>#REF!+R757+R759</f>
        <v>#REF!</v>
      </c>
      <c r="S756" s="55" t="e">
        <f>#REF!+S757+S759</f>
        <v>#REF!</v>
      </c>
      <c r="T756" s="55" t="e">
        <f>#REF!+T757+T759</f>
        <v>#REF!</v>
      </c>
      <c r="U756" s="55">
        <v>150000</v>
      </c>
      <c r="V756" s="55">
        <v>150000</v>
      </c>
      <c r="W756" s="55">
        <v>0</v>
      </c>
      <c r="X756" s="55">
        <v>0</v>
      </c>
      <c r="Y756" s="55">
        <v>0</v>
      </c>
      <c r="Z756" s="55">
        <v>0</v>
      </c>
    </row>
    <row r="757" spans="1:26" ht="409.5" customHeight="1">
      <c r="A757" s="172" t="s">
        <v>211</v>
      </c>
      <c r="B757" s="309" t="s">
        <v>6</v>
      </c>
      <c r="C757" s="309" t="s">
        <v>7</v>
      </c>
      <c r="D757" s="309" t="s">
        <v>212</v>
      </c>
      <c r="E757" s="309" t="s">
        <v>8</v>
      </c>
      <c r="F757" s="309" t="s">
        <v>213</v>
      </c>
      <c r="G757" s="309" t="s">
        <v>446</v>
      </c>
      <c r="H757" s="309" t="s">
        <v>9</v>
      </c>
      <c r="I757" s="104" t="s">
        <v>214</v>
      </c>
      <c r="J757" s="414">
        <v>50000</v>
      </c>
      <c r="K757" s="251">
        <v>37500</v>
      </c>
      <c r="L757" s="252"/>
      <c r="M757" s="252"/>
      <c r="N757" s="280"/>
      <c r="O757" s="253"/>
      <c r="P757" s="253"/>
      <c r="Q757" s="251">
        <f aca="true" t="shared" si="35" ref="Q757:Z757">Q758</f>
        <v>122000</v>
      </c>
      <c r="R757" s="251">
        <f t="shared" si="35"/>
        <v>122000</v>
      </c>
      <c r="S757" s="251">
        <f t="shared" si="35"/>
        <v>122000</v>
      </c>
      <c r="T757" s="251">
        <f t="shared" si="35"/>
        <v>122000</v>
      </c>
      <c r="U757" s="56">
        <v>50000</v>
      </c>
      <c r="V757" s="56">
        <v>50000</v>
      </c>
      <c r="W757" s="56">
        <v>0</v>
      </c>
      <c r="X757" s="56">
        <v>0</v>
      </c>
      <c r="Y757" s="56">
        <v>0</v>
      </c>
      <c r="Z757" s="56">
        <v>0</v>
      </c>
    </row>
    <row r="758" spans="1:26" ht="183" customHeight="1">
      <c r="A758" s="89" t="s">
        <v>60</v>
      </c>
      <c r="B758" s="1072"/>
      <c r="C758" s="1072"/>
      <c r="D758" s="1072"/>
      <c r="E758" s="1072"/>
      <c r="F758" s="1072"/>
      <c r="G758" s="1072"/>
      <c r="H758" s="1072"/>
      <c r="I758" s="148" t="s">
        <v>215</v>
      </c>
      <c r="J758" s="254">
        <v>50000</v>
      </c>
      <c r="K758" s="255">
        <v>37500</v>
      </c>
      <c r="L758" s="185" t="s">
        <v>15</v>
      </c>
      <c r="M758" s="148" t="s">
        <v>312</v>
      </c>
      <c r="N758" s="281" t="s">
        <v>309</v>
      </c>
      <c r="O758" s="256">
        <v>6100</v>
      </c>
      <c r="P758" s="256">
        <v>20</v>
      </c>
      <c r="Q758" s="255">
        <f>O758*P758</f>
        <v>122000</v>
      </c>
      <c r="R758" s="257">
        <f>Q758</f>
        <v>122000</v>
      </c>
      <c r="S758" s="257">
        <f>R758</f>
        <v>122000</v>
      </c>
      <c r="T758" s="257">
        <f>S758</f>
        <v>122000</v>
      </c>
      <c r="U758" s="30">
        <v>50000</v>
      </c>
      <c r="V758" s="30">
        <v>50000</v>
      </c>
      <c r="W758" s="30">
        <v>0</v>
      </c>
      <c r="X758" s="30">
        <v>0</v>
      </c>
      <c r="Y758" s="30">
        <v>0</v>
      </c>
      <c r="Z758" s="30">
        <v>0</v>
      </c>
    </row>
    <row r="759" spans="1:26" ht="409.5" customHeight="1">
      <c r="A759" s="258" t="s">
        <v>211</v>
      </c>
      <c r="B759" s="308" t="s">
        <v>6</v>
      </c>
      <c r="C759" s="308" t="s">
        <v>7</v>
      </c>
      <c r="D759" s="308" t="s">
        <v>216</v>
      </c>
      <c r="E759" s="308" t="s">
        <v>8</v>
      </c>
      <c r="F759" s="308" t="s">
        <v>213</v>
      </c>
      <c r="G759" s="308" t="s">
        <v>446</v>
      </c>
      <c r="H759" s="308" t="s">
        <v>9</v>
      </c>
      <c r="I759" s="259" t="s">
        <v>217</v>
      </c>
      <c r="J759" s="197">
        <v>110000</v>
      </c>
      <c r="K759" s="251">
        <v>82500</v>
      </c>
      <c r="L759" s="260"/>
      <c r="M759" s="260"/>
      <c r="N759" s="302"/>
      <c r="O759" s="253"/>
      <c r="P759" s="253"/>
      <c r="Q759" s="251" t="e">
        <f>Q760+#REF!</f>
        <v>#REF!</v>
      </c>
      <c r="R759" s="251" t="e">
        <f>R760+#REF!</f>
        <v>#REF!</v>
      </c>
      <c r="S759" s="251" t="e">
        <f>S760+#REF!</f>
        <v>#REF!</v>
      </c>
      <c r="T759" s="251" t="e">
        <f>T760+#REF!</f>
        <v>#REF!</v>
      </c>
      <c r="U759" s="56">
        <v>100000</v>
      </c>
      <c r="V759" s="56">
        <v>100000</v>
      </c>
      <c r="W759" s="56">
        <v>0</v>
      </c>
      <c r="X759" s="56">
        <v>0</v>
      </c>
      <c r="Y759" s="56">
        <v>0</v>
      </c>
      <c r="Z759" s="56">
        <v>0</v>
      </c>
    </row>
    <row r="760" spans="1:26" ht="197.25" customHeight="1">
      <c r="A760" s="89" t="s">
        <v>60</v>
      </c>
      <c r="B760" s="1073"/>
      <c r="C760" s="1073"/>
      <c r="D760" s="1073"/>
      <c r="E760" s="1073"/>
      <c r="F760" s="1073"/>
      <c r="G760" s="1073"/>
      <c r="H760" s="1073"/>
      <c r="I760" s="148" t="s">
        <v>218</v>
      </c>
      <c r="J760" s="254">
        <v>110000</v>
      </c>
      <c r="K760" s="261">
        <v>82500</v>
      </c>
      <c r="L760" s="185" t="s">
        <v>11</v>
      </c>
      <c r="M760" s="262" t="s">
        <v>592</v>
      </c>
      <c r="N760" s="281" t="s">
        <v>309</v>
      </c>
      <c r="O760" s="263">
        <v>15000</v>
      </c>
      <c r="P760" s="264">
        <v>29</v>
      </c>
      <c r="Q760" s="221">
        <f>O760*P760</f>
        <v>435000</v>
      </c>
      <c r="R760" s="257">
        <f>Q760</f>
        <v>435000</v>
      </c>
      <c r="S760" s="257">
        <f>R760</f>
        <v>435000</v>
      </c>
      <c r="T760" s="257">
        <f>S760</f>
        <v>435000</v>
      </c>
      <c r="U760" s="30">
        <v>100000</v>
      </c>
      <c r="V760" s="30">
        <v>100000</v>
      </c>
      <c r="W760" s="30">
        <v>0</v>
      </c>
      <c r="X760" s="30">
        <v>0</v>
      </c>
      <c r="Y760" s="30">
        <v>0</v>
      </c>
      <c r="Z760" s="30">
        <v>0</v>
      </c>
    </row>
    <row r="761" spans="1:26" ht="63.75" customHeight="1">
      <c r="A761" s="991" t="s">
        <v>464</v>
      </c>
      <c r="B761" s="991"/>
      <c r="C761" s="991"/>
      <c r="D761" s="991"/>
      <c r="E761" s="991"/>
      <c r="F761" s="991"/>
      <c r="G761" s="991"/>
      <c r="H761" s="991"/>
      <c r="I761" s="991"/>
      <c r="J761" s="991"/>
      <c r="K761" s="991"/>
      <c r="L761" s="991"/>
      <c r="M761" s="991"/>
      <c r="N761" s="303"/>
      <c r="O761" s="265"/>
      <c r="P761" s="265"/>
      <c r="Q761" s="265"/>
      <c r="R761" s="265"/>
      <c r="S761" s="265"/>
      <c r="T761" s="265"/>
      <c r="U761" s="57">
        <v>5311800</v>
      </c>
      <c r="V761" s="57">
        <v>5311800</v>
      </c>
      <c r="W761" s="57">
        <v>0</v>
      </c>
      <c r="X761" s="57">
        <v>0</v>
      </c>
      <c r="Y761" s="57">
        <v>0</v>
      </c>
      <c r="Z761" s="57">
        <v>0</v>
      </c>
    </row>
    <row r="762" spans="1:26" ht="243" customHeight="1">
      <c r="A762" s="321" t="s">
        <v>473</v>
      </c>
      <c r="B762" s="307" t="s">
        <v>6</v>
      </c>
      <c r="C762" s="307" t="s">
        <v>103</v>
      </c>
      <c r="D762" s="307" t="s">
        <v>474</v>
      </c>
      <c r="E762" s="307" t="s">
        <v>8</v>
      </c>
      <c r="F762" s="307"/>
      <c r="G762" s="386" t="s">
        <v>674</v>
      </c>
      <c r="H762" s="307" t="s">
        <v>9</v>
      </c>
      <c r="I762" s="321" t="s">
        <v>475</v>
      </c>
      <c r="J762" s="307"/>
      <c r="K762" s="307"/>
      <c r="L762" s="307"/>
      <c r="M762" s="307"/>
      <c r="N762" s="322"/>
      <c r="O762" s="307"/>
      <c r="P762" s="307"/>
      <c r="Q762" s="307"/>
      <c r="R762" s="307"/>
      <c r="S762" s="307"/>
      <c r="T762" s="307"/>
      <c r="U762" s="323">
        <v>1754200</v>
      </c>
      <c r="V762" s="323">
        <v>1754200</v>
      </c>
      <c r="W762" s="323">
        <v>0</v>
      </c>
      <c r="X762" s="323">
        <v>0</v>
      </c>
      <c r="Y762" s="323">
        <v>0</v>
      </c>
      <c r="Z762" s="323">
        <v>0</v>
      </c>
    </row>
    <row r="763" spans="1:26" ht="72.75" customHeight="1">
      <c r="A763" s="413" t="s">
        <v>476</v>
      </c>
      <c r="B763" s="1048"/>
      <c r="C763" s="1048"/>
      <c r="D763" s="1048"/>
      <c r="E763" s="1048"/>
      <c r="F763" s="1048"/>
      <c r="G763" s="1048"/>
      <c r="H763" s="1048"/>
      <c r="I763" s="403" t="s">
        <v>478</v>
      </c>
      <c r="J763" s="267"/>
      <c r="K763" s="268"/>
      <c r="L763" s="1048"/>
      <c r="M763" s="269"/>
      <c r="N763" s="305"/>
      <c r="O763" s="268"/>
      <c r="P763" s="268"/>
      <c r="Q763" s="271"/>
      <c r="R763" s="271"/>
      <c r="S763" s="271"/>
      <c r="T763" s="271"/>
      <c r="U763" s="448">
        <v>90000</v>
      </c>
      <c r="V763" s="58">
        <v>90000</v>
      </c>
      <c r="W763" s="59">
        <v>0</v>
      </c>
      <c r="X763" s="59">
        <v>0</v>
      </c>
      <c r="Y763" s="59">
        <v>0</v>
      </c>
      <c r="Z763" s="30">
        <v>0</v>
      </c>
    </row>
    <row r="764" spans="1:26" ht="131.25" customHeight="1">
      <c r="A764" s="413" t="s">
        <v>477</v>
      </c>
      <c r="B764" s="1048"/>
      <c r="C764" s="1048"/>
      <c r="D764" s="1048"/>
      <c r="E764" s="1048"/>
      <c r="F764" s="1048"/>
      <c r="G764" s="1048"/>
      <c r="H764" s="1048"/>
      <c r="I764" s="403" t="s">
        <v>479</v>
      </c>
      <c r="J764" s="267"/>
      <c r="K764" s="268"/>
      <c r="L764" s="1048"/>
      <c r="M764" s="269"/>
      <c r="N764" s="305"/>
      <c r="O764" s="268"/>
      <c r="P764" s="268"/>
      <c r="Q764" s="271"/>
      <c r="R764" s="271"/>
      <c r="S764" s="271"/>
      <c r="T764" s="271"/>
      <c r="U764" s="448">
        <v>402700</v>
      </c>
      <c r="V764" s="58">
        <v>402700</v>
      </c>
      <c r="W764" s="59">
        <v>0</v>
      </c>
      <c r="X764" s="59">
        <v>0</v>
      </c>
      <c r="Y764" s="59">
        <v>0</v>
      </c>
      <c r="Z764" s="30">
        <v>0</v>
      </c>
    </row>
    <row r="765" spans="1:26" ht="65.25" customHeight="1">
      <c r="A765" s="1049" t="s">
        <v>411</v>
      </c>
      <c r="B765" s="1048"/>
      <c r="C765" s="1048"/>
      <c r="D765" s="1048"/>
      <c r="E765" s="1048"/>
      <c r="F765" s="1048"/>
      <c r="G765" s="1048"/>
      <c r="H765" s="1048"/>
      <c r="I765" s="406" t="s">
        <v>480</v>
      </c>
      <c r="J765" s="267"/>
      <c r="K765" s="268"/>
      <c r="L765" s="1048"/>
      <c r="M765" s="269"/>
      <c r="N765" s="305"/>
      <c r="O765" s="268"/>
      <c r="P765" s="268"/>
      <c r="Q765" s="271"/>
      <c r="R765" s="271"/>
      <c r="S765" s="271"/>
      <c r="T765" s="271"/>
      <c r="U765" s="448">
        <v>60000</v>
      </c>
      <c r="V765" s="58">
        <v>60000</v>
      </c>
      <c r="W765" s="59">
        <v>0</v>
      </c>
      <c r="X765" s="59">
        <v>0</v>
      </c>
      <c r="Y765" s="59">
        <v>0</v>
      </c>
      <c r="Z765" s="30">
        <v>0</v>
      </c>
    </row>
    <row r="766" spans="1:26" ht="84" customHeight="1">
      <c r="A766" s="1049"/>
      <c r="B766" s="1048"/>
      <c r="C766" s="1048"/>
      <c r="D766" s="1048"/>
      <c r="E766" s="1048"/>
      <c r="F766" s="1048"/>
      <c r="G766" s="1048"/>
      <c r="H766" s="1048"/>
      <c r="I766" s="445" t="s">
        <v>694</v>
      </c>
      <c r="J766" s="267"/>
      <c r="K766" s="268"/>
      <c r="L766" s="1048"/>
      <c r="M766" s="269"/>
      <c r="N766" s="305"/>
      <c r="O766" s="268"/>
      <c r="P766" s="268"/>
      <c r="Q766" s="271"/>
      <c r="R766" s="271"/>
      <c r="S766" s="271"/>
      <c r="T766" s="271"/>
      <c r="U766" s="448">
        <v>140000</v>
      </c>
      <c r="V766" s="58">
        <v>140000</v>
      </c>
      <c r="W766" s="59">
        <v>0</v>
      </c>
      <c r="X766" s="59">
        <v>0</v>
      </c>
      <c r="Y766" s="59">
        <v>0</v>
      </c>
      <c r="Z766" s="30">
        <v>0</v>
      </c>
    </row>
    <row r="767" spans="1:26" ht="82.5" customHeight="1">
      <c r="A767" s="413" t="s">
        <v>412</v>
      </c>
      <c r="B767" s="1048"/>
      <c r="C767" s="1048"/>
      <c r="D767" s="1048"/>
      <c r="E767" s="1048"/>
      <c r="F767" s="1048"/>
      <c r="G767" s="1048"/>
      <c r="H767" s="1048"/>
      <c r="I767" s="406" t="s">
        <v>481</v>
      </c>
      <c r="J767" s="267"/>
      <c r="K767" s="268"/>
      <c r="L767" s="1048"/>
      <c r="M767" s="269"/>
      <c r="N767" s="305"/>
      <c r="O767" s="268"/>
      <c r="P767" s="268"/>
      <c r="Q767" s="271"/>
      <c r="R767" s="271"/>
      <c r="S767" s="271"/>
      <c r="T767" s="271"/>
      <c r="U767" s="448">
        <v>400000</v>
      </c>
      <c r="V767" s="58">
        <v>400000</v>
      </c>
      <c r="W767" s="59">
        <v>0</v>
      </c>
      <c r="X767" s="59">
        <v>0</v>
      </c>
      <c r="Y767" s="59">
        <v>0</v>
      </c>
      <c r="Z767" s="30">
        <v>0</v>
      </c>
    </row>
    <row r="768" spans="1:26" ht="63" customHeight="1">
      <c r="A768" s="1093" t="s">
        <v>352</v>
      </c>
      <c r="B768" s="1048"/>
      <c r="C768" s="1048"/>
      <c r="D768" s="1048"/>
      <c r="E768" s="1048"/>
      <c r="F768" s="1048"/>
      <c r="G768" s="1048"/>
      <c r="H768" s="1048"/>
      <c r="I768" s="403" t="s">
        <v>482</v>
      </c>
      <c r="J768" s="267"/>
      <c r="K768" s="268"/>
      <c r="L768" s="1048"/>
      <c r="M768" s="269"/>
      <c r="N768" s="305"/>
      <c r="O768" s="268"/>
      <c r="P768" s="268"/>
      <c r="Q768" s="271"/>
      <c r="R768" s="271"/>
      <c r="S768" s="271"/>
      <c r="T768" s="271"/>
      <c r="U768" s="385">
        <v>200000</v>
      </c>
      <c r="V768" s="58">
        <v>200000</v>
      </c>
      <c r="W768" s="59">
        <v>0</v>
      </c>
      <c r="X768" s="59">
        <v>0</v>
      </c>
      <c r="Y768" s="59">
        <v>0</v>
      </c>
      <c r="Z768" s="30">
        <v>0</v>
      </c>
    </row>
    <row r="769" spans="1:26" ht="62.25" customHeight="1">
      <c r="A769" s="1094"/>
      <c r="B769" s="1048"/>
      <c r="C769" s="1048"/>
      <c r="D769" s="1048"/>
      <c r="E769" s="1048"/>
      <c r="F769" s="1048"/>
      <c r="G769" s="1048"/>
      <c r="H769" s="1048"/>
      <c r="I769" s="403" t="s">
        <v>483</v>
      </c>
      <c r="J769" s="267"/>
      <c r="K769" s="268"/>
      <c r="L769" s="1048"/>
      <c r="M769" s="269"/>
      <c r="N769" s="305"/>
      <c r="O769" s="268"/>
      <c r="P769" s="268"/>
      <c r="Q769" s="271"/>
      <c r="R769" s="271"/>
      <c r="S769" s="271"/>
      <c r="T769" s="271"/>
      <c r="U769" s="385">
        <v>110000</v>
      </c>
      <c r="V769" s="58">
        <v>110000</v>
      </c>
      <c r="W769" s="59">
        <v>0</v>
      </c>
      <c r="X769" s="59">
        <v>0</v>
      </c>
      <c r="Y769" s="59">
        <v>0</v>
      </c>
      <c r="Z769" s="30">
        <v>0</v>
      </c>
    </row>
    <row r="770" spans="1:26" ht="49.5" customHeight="1">
      <c r="A770" s="1095"/>
      <c r="B770" s="1048"/>
      <c r="C770" s="1048"/>
      <c r="D770" s="1048"/>
      <c r="E770" s="1048"/>
      <c r="F770" s="1048"/>
      <c r="G770" s="1048"/>
      <c r="H770" s="1048"/>
      <c r="I770" s="403" t="s">
        <v>877</v>
      </c>
      <c r="J770" s="267"/>
      <c r="K770" s="268"/>
      <c r="L770" s="1048"/>
      <c r="M770" s="269"/>
      <c r="N770" s="305"/>
      <c r="O770" s="268"/>
      <c r="P770" s="268"/>
      <c r="Q770" s="271"/>
      <c r="R770" s="271"/>
      <c r="S770" s="271"/>
      <c r="T770" s="271"/>
      <c r="U770" s="385">
        <v>125000</v>
      </c>
      <c r="V770" s="58">
        <v>125000</v>
      </c>
      <c r="W770" s="59">
        <v>0</v>
      </c>
      <c r="X770" s="59">
        <v>0</v>
      </c>
      <c r="Y770" s="59">
        <v>0</v>
      </c>
      <c r="Z770" s="30">
        <v>0</v>
      </c>
    </row>
    <row r="771" spans="1:26" ht="108.75" customHeight="1">
      <c r="A771" s="413" t="s">
        <v>255</v>
      </c>
      <c r="B771" s="1048"/>
      <c r="C771" s="1048"/>
      <c r="D771" s="1048"/>
      <c r="E771" s="1048"/>
      <c r="F771" s="1048"/>
      <c r="G771" s="1048"/>
      <c r="H771" s="1048"/>
      <c r="I771" s="406" t="s">
        <v>484</v>
      </c>
      <c r="J771" s="267"/>
      <c r="K771" s="268"/>
      <c r="L771" s="1048"/>
      <c r="M771" s="269"/>
      <c r="N771" s="305"/>
      <c r="O771" s="268"/>
      <c r="P771" s="268"/>
      <c r="Q771" s="271"/>
      <c r="R771" s="271"/>
      <c r="S771" s="271"/>
      <c r="T771" s="271"/>
      <c r="U771" s="448">
        <v>119000</v>
      </c>
      <c r="V771" s="58">
        <v>119000</v>
      </c>
      <c r="W771" s="59">
        <v>0</v>
      </c>
      <c r="X771" s="59">
        <v>0</v>
      </c>
      <c r="Y771" s="59">
        <v>0</v>
      </c>
      <c r="Z771" s="30">
        <v>0</v>
      </c>
    </row>
    <row r="772" spans="1:26" ht="84" customHeight="1">
      <c r="A772" s="413" t="s">
        <v>146</v>
      </c>
      <c r="B772" s="1048"/>
      <c r="C772" s="1048"/>
      <c r="D772" s="1048"/>
      <c r="E772" s="1048"/>
      <c r="F772" s="1048"/>
      <c r="G772" s="1048"/>
      <c r="H772" s="1048"/>
      <c r="I772" s="445" t="s">
        <v>695</v>
      </c>
      <c r="J772" s="267"/>
      <c r="K772" s="268"/>
      <c r="L772" s="1048"/>
      <c r="M772" s="269"/>
      <c r="N772" s="305"/>
      <c r="O772" s="268"/>
      <c r="P772" s="268"/>
      <c r="Q772" s="271"/>
      <c r="R772" s="271"/>
      <c r="S772" s="271"/>
      <c r="T772" s="271"/>
      <c r="U772" s="448">
        <v>107500</v>
      </c>
      <c r="V772" s="58">
        <v>107500</v>
      </c>
      <c r="W772" s="59">
        <v>0</v>
      </c>
      <c r="X772" s="59">
        <v>0</v>
      </c>
      <c r="Y772" s="59">
        <v>0</v>
      </c>
      <c r="Z772" s="30">
        <v>0</v>
      </c>
    </row>
    <row r="773" spans="1:26" ht="209.25" customHeight="1">
      <c r="A773" s="306" t="s">
        <v>472</v>
      </c>
      <c r="B773" s="307" t="s">
        <v>6</v>
      </c>
      <c r="C773" s="307" t="s">
        <v>20</v>
      </c>
      <c r="D773" s="307" t="s">
        <v>474</v>
      </c>
      <c r="E773" s="307" t="s">
        <v>8</v>
      </c>
      <c r="F773" s="307"/>
      <c r="G773" s="307" t="s">
        <v>675</v>
      </c>
      <c r="H773" s="307" t="s">
        <v>9</v>
      </c>
      <c r="I773" s="306" t="s">
        <v>475</v>
      </c>
      <c r="J773" s="307"/>
      <c r="K773" s="307"/>
      <c r="L773" s="307"/>
      <c r="M773" s="307"/>
      <c r="N773" s="304"/>
      <c r="O773" s="266"/>
      <c r="P773" s="266"/>
      <c r="Q773" s="266"/>
      <c r="R773" s="266"/>
      <c r="S773" s="266"/>
      <c r="T773" s="266"/>
      <c r="U773" s="60">
        <v>3497600</v>
      </c>
      <c r="V773" s="60">
        <v>3497600</v>
      </c>
      <c r="W773" s="60">
        <v>0</v>
      </c>
      <c r="X773" s="60">
        <v>0</v>
      </c>
      <c r="Y773" s="60">
        <v>0</v>
      </c>
      <c r="Z773" s="60">
        <v>0</v>
      </c>
    </row>
    <row r="774" spans="1:26" ht="65.25" customHeight="1">
      <c r="A774" s="1093" t="s">
        <v>477</v>
      </c>
      <c r="B774" s="1122"/>
      <c r="C774" s="1123"/>
      <c r="D774" s="1123"/>
      <c r="E774" s="1123"/>
      <c r="F774" s="1123"/>
      <c r="G774" s="1123"/>
      <c r="H774" s="1124"/>
      <c r="I774" s="464" t="s">
        <v>479</v>
      </c>
      <c r="J774" s="526"/>
      <c r="K774" s="527"/>
      <c r="L774" s="528"/>
      <c r="M774" s="529"/>
      <c r="N774" s="530"/>
      <c r="O774" s="527"/>
      <c r="P774" s="527"/>
      <c r="Q774" s="531"/>
      <c r="R774" s="531"/>
      <c r="S774" s="531"/>
      <c r="T774" s="531"/>
      <c r="U774" s="385">
        <v>33800</v>
      </c>
      <c r="V774" s="532">
        <v>33800</v>
      </c>
      <c r="W774" s="54">
        <v>0</v>
      </c>
      <c r="X774" s="54">
        <v>0</v>
      </c>
      <c r="Y774" s="54">
        <v>0</v>
      </c>
      <c r="Z774" s="30">
        <v>0</v>
      </c>
    </row>
    <row r="775" spans="1:26" ht="48" customHeight="1">
      <c r="A775" s="1095"/>
      <c r="B775" s="1125"/>
      <c r="C775" s="1126"/>
      <c r="D775" s="1126"/>
      <c r="E775" s="1126"/>
      <c r="F775" s="1126"/>
      <c r="G775" s="1126"/>
      <c r="H775" s="1127"/>
      <c r="I775" s="464" t="s">
        <v>878</v>
      </c>
      <c r="J775" s="526"/>
      <c r="K775" s="527"/>
      <c r="L775" s="528"/>
      <c r="M775" s="529"/>
      <c r="N775" s="530"/>
      <c r="O775" s="527"/>
      <c r="P775" s="527"/>
      <c r="Q775" s="531"/>
      <c r="R775" s="531"/>
      <c r="S775" s="531"/>
      <c r="T775" s="531"/>
      <c r="U775" s="385">
        <v>3500</v>
      </c>
      <c r="V775" s="532">
        <v>3500</v>
      </c>
      <c r="W775" s="54">
        <v>0</v>
      </c>
      <c r="X775" s="54">
        <v>0</v>
      </c>
      <c r="Y775" s="54">
        <v>0</v>
      </c>
      <c r="Z775" s="30">
        <v>0</v>
      </c>
    </row>
    <row r="776" spans="1:26" ht="102" customHeight="1">
      <c r="A776" s="408" t="s">
        <v>410</v>
      </c>
      <c r="B776" s="1125"/>
      <c r="C776" s="1126"/>
      <c r="D776" s="1126"/>
      <c r="E776" s="1126"/>
      <c r="F776" s="1126"/>
      <c r="G776" s="1126"/>
      <c r="H776" s="1127"/>
      <c r="I776" s="405" t="s">
        <v>487</v>
      </c>
      <c r="J776" s="267"/>
      <c r="K776" s="268"/>
      <c r="L776" s="270"/>
      <c r="M776" s="269"/>
      <c r="N776" s="305"/>
      <c r="O776" s="268"/>
      <c r="P776" s="268"/>
      <c r="Q776" s="271"/>
      <c r="R776" s="271"/>
      <c r="S776" s="271"/>
      <c r="T776" s="271"/>
      <c r="U776" s="448">
        <v>50000</v>
      </c>
      <c r="V776" s="58">
        <v>50000</v>
      </c>
      <c r="W776" s="54">
        <v>0</v>
      </c>
      <c r="X776" s="54">
        <v>0</v>
      </c>
      <c r="Y776" s="54">
        <v>0</v>
      </c>
      <c r="Z776" s="30">
        <v>0</v>
      </c>
    </row>
    <row r="777" spans="1:26" ht="68.25" customHeight="1">
      <c r="A777" s="408" t="s">
        <v>23</v>
      </c>
      <c r="B777" s="1125"/>
      <c r="C777" s="1126"/>
      <c r="D777" s="1126"/>
      <c r="E777" s="1126"/>
      <c r="F777" s="1126"/>
      <c r="G777" s="1126"/>
      <c r="H777" s="1127"/>
      <c r="I777" s="405" t="s">
        <v>488</v>
      </c>
      <c r="J777" s="267"/>
      <c r="K777" s="268"/>
      <c r="L777" s="270"/>
      <c r="M777" s="269"/>
      <c r="N777" s="305"/>
      <c r="O777" s="268"/>
      <c r="P777" s="268"/>
      <c r="Q777" s="271"/>
      <c r="R777" s="271"/>
      <c r="S777" s="271"/>
      <c r="T777" s="271"/>
      <c r="U777" s="448">
        <v>200000</v>
      </c>
      <c r="V777" s="58">
        <v>200000</v>
      </c>
      <c r="W777" s="54">
        <v>0</v>
      </c>
      <c r="X777" s="54">
        <v>0</v>
      </c>
      <c r="Y777" s="54">
        <v>0</v>
      </c>
      <c r="Z777" s="30">
        <v>0</v>
      </c>
    </row>
    <row r="778" spans="1:26" ht="51.75" customHeight="1">
      <c r="A778" s="1029" t="s">
        <v>195</v>
      </c>
      <c r="B778" s="1125"/>
      <c r="C778" s="1126"/>
      <c r="D778" s="1126"/>
      <c r="E778" s="1126"/>
      <c r="F778" s="1126"/>
      <c r="G778" s="1126"/>
      <c r="H778" s="1127"/>
      <c r="I778" s="405" t="s">
        <v>489</v>
      </c>
      <c r="J778" s="267"/>
      <c r="K778" s="268"/>
      <c r="L778" s="270"/>
      <c r="M778" s="269"/>
      <c r="N778" s="305"/>
      <c r="O778" s="268"/>
      <c r="P778" s="268"/>
      <c r="Q778" s="271"/>
      <c r="R778" s="271"/>
      <c r="S778" s="271"/>
      <c r="T778" s="271"/>
      <c r="U778" s="448">
        <v>320000</v>
      </c>
      <c r="V778" s="58">
        <v>320000</v>
      </c>
      <c r="W778" s="54">
        <v>0</v>
      </c>
      <c r="X778" s="54">
        <v>0</v>
      </c>
      <c r="Y778" s="54">
        <v>0</v>
      </c>
      <c r="Z778" s="30">
        <v>0</v>
      </c>
    </row>
    <row r="779" spans="1:26" ht="147" customHeight="1">
      <c r="A779" s="1029"/>
      <c r="B779" s="1125"/>
      <c r="C779" s="1126"/>
      <c r="D779" s="1126"/>
      <c r="E779" s="1126"/>
      <c r="F779" s="1126"/>
      <c r="G779" s="1126"/>
      <c r="H779" s="1127"/>
      <c r="I779" s="405" t="s">
        <v>490</v>
      </c>
      <c r="J779" s="267"/>
      <c r="K779" s="268"/>
      <c r="L779" s="270"/>
      <c r="M779" s="269"/>
      <c r="N779" s="305"/>
      <c r="O779" s="268"/>
      <c r="P779" s="268"/>
      <c r="Q779" s="271"/>
      <c r="R779" s="271"/>
      <c r="S779" s="271"/>
      <c r="T779" s="271"/>
      <c r="U779" s="448">
        <v>100000</v>
      </c>
      <c r="V779" s="58">
        <v>100000</v>
      </c>
      <c r="W779" s="54">
        <v>0</v>
      </c>
      <c r="X779" s="54">
        <v>0</v>
      </c>
      <c r="Y779" s="54">
        <v>0</v>
      </c>
      <c r="Z779" s="30">
        <v>0</v>
      </c>
    </row>
    <row r="780" spans="1:26" ht="88.5" customHeight="1">
      <c r="A780" s="1029"/>
      <c r="B780" s="1125"/>
      <c r="C780" s="1126"/>
      <c r="D780" s="1126"/>
      <c r="E780" s="1126"/>
      <c r="F780" s="1126"/>
      <c r="G780" s="1126"/>
      <c r="H780" s="1127"/>
      <c r="I780" s="405" t="s">
        <v>491</v>
      </c>
      <c r="J780" s="267"/>
      <c r="K780" s="268"/>
      <c r="L780" s="270"/>
      <c r="M780" s="269"/>
      <c r="N780" s="305"/>
      <c r="O780" s="268"/>
      <c r="P780" s="268"/>
      <c r="Q780" s="271"/>
      <c r="R780" s="271"/>
      <c r="S780" s="271"/>
      <c r="T780" s="271"/>
      <c r="U780" s="448">
        <v>300000</v>
      </c>
      <c r="V780" s="58">
        <v>300000</v>
      </c>
      <c r="W780" s="54">
        <v>0</v>
      </c>
      <c r="X780" s="54">
        <v>0</v>
      </c>
      <c r="Y780" s="54">
        <v>0</v>
      </c>
      <c r="Z780" s="30">
        <v>0</v>
      </c>
    </row>
    <row r="781" spans="1:26" ht="104.25" customHeight="1">
      <c r="A781" s="1093" t="s">
        <v>412</v>
      </c>
      <c r="B781" s="1125"/>
      <c r="C781" s="1126"/>
      <c r="D781" s="1126"/>
      <c r="E781" s="1126"/>
      <c r="F781" s="1126"/>
      <c r="G781" s="1126"/>
      <c r="H781" s="1127"/>
      <c r="I781" s="405" t="s">
        <v>492</v>
      </c>
      <c r="J781" s="267"/>
      <c r="K781" s="268"/>
      <c r="L781" s="270"/>
      <c r="M781" s="269"/>
      <c r="N781" s="305"/>
      <c r="O781" s="268"/>
      <c r="P781" s="268"/>
      <c r="Q781" s="271"/>
      <c r="R781" s="271"/>
      <c r="S781" s="271"/>
      <c r="T781" s="271"/>
      <c r="U781" s="448">
        <v>867400</v>
      </c>
      <c r="V781" s="58">
        <v>867400</v>
      </c>
      <c r="W781" s="54">
        <v>0</v>
      </c>
      <c r="X781" s="54">
        <v>0</v>
      </c>
      <c r="Y781" s="54">
        <v>0</v>
      </c>
      <c r="Z781" s="30">
        <v>0</v>
      </c>
    </row>
    <row r="782" spans="1:26" ht="84.75" customHeight="1">
      <c r="A782" s="1094"/>
      <c r="B782" s="1125"/>
      <c r="C782" s="1126"/>
      <c r="D782" s="1126"/>
      <c r="E782" s="1126"/>
      <c r="F782" s="1126"/>
      <c r="G782" s="1126"/>
      <c r="H782" s="1127"/>
      <c r="I782" s="405" t="s">
        <v>677</v>
      </c>
      <c r="J782" s="267"/>
      <c r="K782" s="268"/>
      <c r="L782" s="270"/>
      <c r="M782" s="269"/>
      <c r="N782" s="305"/>
      <c r="O782" s="268"/>
      <c r="P782" s="268"/>
      <c r="Q782" s="271"/>
      <c r="R782" s="271"/>
      <c r="S782" s="271"/>
      <c r="T782" s="271"/>
      <c r="U782" s="448">
        <v>70000</v>
      </c>
      <c r="V782" s="58">
        <v>70000</v>
      </c>
      <c r="W782" s="54">
        <v>0</v>
      </c>
      <c r="X782" s="54">
        <v>0</v>
      </c>
      <c r="Y782" s="54">
        <v>0</v>
      </c>
      <c r="Z782" s="30">
        <v>0</v>
      </c>
    </row>
    <row r="783" spans="1:26" ht="52.5" customHeight="1">
      <c r="A783" s="1095"/>
      <c r="B783" s="1125"/>
      <c r="C783" s="1126"/>
      <c r="D783" s="1126"/>
      <c r="E783" s="1126"/>
      <c r="F783" s="1126"/>
      <c r="G783" s="1126"/>
      <c r="H783" s="1127"/>
      <c r="I783" s="460" t="s">
        <v>879</v>
      </c>
      <c r="J783" s="267"/>
      <c r="K783" s="268"/>
      <c r="L783" s="270"/>
      <c r="M783" s="269"/>
      <c r="N783" s="305"/>
      <c r="O783" s="268"/>
      <c r="P783" s="268"/>
      <c r="Q783" s="271"/>
      <c r="R783" s="271"/>
      <c r="S783" s="271"/>
      <c r="T783" s="271"/>
      <c r="U783" s="448">
        <v>84400</v>
      </c>
      <c r="V783" s="58">
        <v>84400</v>
      </c>
      <c r="W783" s="54">
        <v>0</v>
      </c>
      <c r="X783" s="54">
        <v>0</v>
      </c>
      <c r="Y783" s="54">
        <v>0</v>
      </c>
      <c r="Z783" s="30">
        <v>0</v>
      </c>
    </row>
    <row r="784" spans="1:26" ht="101.25">
      <c r="A784" s="408" t="s">
        <v>485</v>
      </c>
      <c r="B784" s="1125"/>
      <c r="C784" s="1126"/>
      <c r="D784" s="1126"/>
      <c r="E784" s="1126"/>
      <c r="F784" s="1126"/>
      <c r="G784" s="1126"/>
      <c r="H784" s="1127"/>
      <c r="I784" s="444" t="s">
        <v>696</v>
      </c>
      <c r="J784" s="267"/>
      <c r="K784" s="268"/>
      <c r="L784" s="270"/>
      <c r="M784" s="269"/>
      <c r="N784" s="305"/>
      <c r="O784" s="268"/>
      <c r="P784" s="268"/>
      <c r="Q784" s="271"/>
      <c r="R784" s="271"/>
      <c r="S784" s="271"/>
      <c r="T784" s="271"/>
      <c r="U784" s="448">
        <v>70000</v>
      </c>
      <c r="V784" s="58">
        <v>70000</v>
      </c>
      <c r="W784" s="54">
        <v>0</v>
      </c>
      <c r="X784" s="54">
        <v>0</v>
      </c>
      <c r="Y784" s="54">
        <v>0</v>
      </c>
      <c r="Z784" s="30">
        <v>0</v>
      </c>
    </row>
    <row r="785" spans="1:26" ht="129.75" customHeight="1">
      <c r="A785" s="408" t="s">
        <v>148</v>
      </c>
      <c r="B785" s="1125"/>
      <c r="C785" s="1126"/>
      <c r="D785" s="1126"/>
      <c r="E785" s="1126"/>
      <c r="F785" s="1126"/>
      <c r="G785" s="1126"/>
      <c r="H785" s="1127"/>
      <c r="I785" s="405" t="s">
        <v>493</v>
      </c>
      <c r="J785" s="267"/>
      <c r="K785" s="268"/>
      <c r="L785" s="270"/>
      <c r="M785" s="269"/>
      <c r="N785" s="305"/>
      <c r="O785" s="268"/>
      <c r="P785" s="268"/>
      <c r="Q785" s="271"/>
      <c r="R785" s="271"/>
      <c r="S785" s="271"/>
      <c r="T785" s="271"/>
      <c r="U785" s="448">
        <v>90000</v>
      </c>
      <c r="V785" s="58">
        <v>90000</v>
      </c>
      <c r="W785" s="54">
        <v>0</v>
      </c>
      <c r="X785" s="54">
        <v>0</v>
      </c>
      <c r="Y785" s="54">
        <v>0</v>
      </c>
      <c r="Z785" s="30">
        <v>0</v>
      </c>
    </row>
    <row r="786" spans="1:26" ht="88.5" customHeight="1">
      <c r="A786" s="408" t="s">
        <v>146</v>
      </c>
      <c r="B786" s="1125"/>
      <c r="C786" s="1126"/>
      <c r="D786" s="1126"/>
      <c r="E786" s="1126"/>
      <c r="F786" s="1126"/>
      <c r="G786" s="1126"/>
      <c r="H786" s="1127"/>
      <c r="I786" s="445" t="s">
        <v>695</v>
      </c>
      <c r="J786" s="267"/>
      <c r="K786" s="268"/>
      <c r="L786" s="270"/>
      <c r="M786" s="269"/>
      <c r="N786" s="305"/>
      <c r="O786" s="268"/>
      <c r="P786" s="268"/>
      <c r="Q786" s="271"/>
      <c r="R786" s="271"/>
      <c r="S786" s="271"/>
      <c r="T786" s="271"/>
      <c r="U786" s="448">
        <v>107500</v>
      </c>
      <c r="V786" s="58">
        <v>107500</v>
      </c>
      <c r="W786" s="54">
        <v>0</v>
      </c>
      <c r="X786" s="54">
        <v>0</v>
      </c>
      <c r="Y786" s="54">
        <v>0</v>
      </c>
      <c r="Z786" s="30">
        <v>0</v>
      </c>
    </row>
    <row r="787" spans="1:26" ht="43.5" customHeight="1">
      <c r="A787" s="1029" t="s">
        <v>486</v>
      </c>
      <c r="B787" s="1125"/>
      <c r="C787" s="1126"/>
      <c r="D787" s="1126"/>
      <c r="E787" s="1126"/>
      <c r="F787" s="1126"/>
      <c r="G787" s="1126"/>
      <c r="H787" s="1127"/>
      <c r="I787" s="460" t="s">
        <v>880</v>
      </c>
      <c r="J787" s="267"/>
      <c r="K787" s="268"/>
      <c r="L787" s="270"/>
      <c r="M787" s="269"/>
      <c r="N787" s="305"/>
      <c r="O787" s="268"/>
      <c r="P787" s="268"/>
      <c r="Q787" s="271"/>
      <c r="R787" s="271"/>
      <c r="S787" s="271"/>
      <c r="T787" s="271"/>
      <c r="U787" s="448">
        <v>200000</v>
      </c>
      <c r="V787" s="58">
        <v>200000</v>
      </c>
      <c r="W787" s="54">
        <v>0</v>
      </c>
      <c r="X787" s="54">
        <v>0</v>
      </c>
      <c r="Y787" s="54">
        <v>0</v>
      </c>
      <c r="Z787" s="30">
        <v>0</v>
      </c>
    </row>
    <row r="788" spans="1:26" ht="45" customHeight="1">
      <c r="A788" s="1029"/>
      <c r="B788" s="1125"/>
      <c r="C788" s="1126"/>
      <c r="D788" s="1126"/>
      <c r="E788" s="1126"/>
      <c r="F788" s="1126"/>
      <c r="G788" s="1126"/>
      <c r="H788" s="1127"/>
      <c r="I788" s="405" t="s">
        <v>678</v>
      </c>
      <c r="J788" s="267"/>
      <c r="K788" s="268"/>
      <c r="L788" s="270"/>
      <c r="M788" s="269"/>
      <c r="N788" s="305"/>
      <c r="O788" s="268"/>
      <c r="P788" s="268"/>
      <c r="Q788" s="271"/>
      <c r="R788" s="271"/>
      <c r="S788" s="271"/>
      <c r="T788" s="271"/>
      <c r="U788" s="448">
        <v>200000</v>
      </c>
      <c r="V788" s="58">
        <v>200000</v>
      </c>
      <c r="W788" s="54">
        <v>0</v>
      </c>
      <c r="X788" s="54">
        <v>0</v>
      </c>
      <c r="Y788" s="54">
        <v>0</v>
      </c>
      <c r="Z788" s="30">
        <v>0</v>
      </c>
    </row>
    <row r="789" spans="1:26" ht="67.5" customHeight="1">
      <c r="A789" s="1029" t="s">
        <v>413</v>
      </c>
      <c r="B789" s="1125"/>
      <c r="C789" s="1126"/>
      <c r="D789" s="1126"/>
      <c r="E789" s="1126"/>
      <c r="F789" s="1126"/>
      <c r="G789" s="1126"/>
      <c r="H789" s="1127"/>
      <c r="I789" s="460" t="s">
        <v>881</v>
      </c>
      <c r="J789" s="267"/>
      <c r="K789" s="268"/>
      <c r="L789" s="270"/>
      <c r="M789" s="269"/>
      <c r="N789" s="305"/>
      <c r="O789" s="268"/>
      <c r="P789" s="268"/>
      <c r="Q789" s="271"/>
      <c r="R789" s="271"/>
      <c r="S789" s="271"/>
      <c r="T789" s="271"/>
      <c r="U789" s="448">
        <v>50000</v>
      </c>
      <c r="V789" s="58">
        <v>50000</v>
      </c>
      <c r="W789" s="54">
        <v>0</v>
      </c>
      <c r="X789" s="54">
        <v>0</v>
      </c>
      <c r="Y789" s="54">
        <v>0</v>
      </c>
      <c r="Z789" s="30">
        <v>0</v>
      </c>
    </row>
    <row r="790" spans="1:26" ht="66" customHeight="1">
      <c r="A790" s="1029"/>
      <c r="B790" s="1125"/>
      <c r="C790" s="1126"/>
      <c r="D790" s="1126"/>
      <c r="E790" s="1126"/>
      <c r="F790" s="1126"/>
      <c r="G790" s="1126"/>
      <c r="H790" s="1127"/>
      <c r="I790" s="460" t="s">
        <v>697</v>
      </c>
      <c r="J790" s="267"/>
      <c r="K790" s="268"/>
      <c r="L790" s="270"/>
      <c r="M790" s="269"/>
      <c r="N790" s="305"/>
      <c r="O790" s="268"/>
      <c r="P790" s="268"/>
      <c r="Q790" s="271"/>
      <c r="R790" s="271"/>
      <c r="S790" s="271"/>
      <c r="T790" s="271"/>
      <c r="U790" s="448">
        <v>100000</v>
      </c>
      <c r="V790" s="58">
        <v>100000</v>
      </c>
      <c r="W790" s="54">
        <v>0</v>
      </c>
      <c r="X790" s="54">
        <v>0</v>
      </c>
      <c r="Y790" s="54">
        <v>0</v>
      </c>
      <c r="Z790" s="30">
        <v>0</v>
      </c>
    </row>
    <row r="791" spans="1:26" ht="48" customHeight="1">
      <c r="A791" s="1029" t="s">
        <v>49</v>
      </c>
      <c r="B791" s="1125"/>
      <c r="C791" s="1126"/>
      <c r="D791" s="1126"/>
      <c r="E791" s="1126"/>
      <c r="F791" s="1126"/>
      <c r="G791" s="1126"/>
      <c r="H791" s="1127"/>
      <c r="I791" s="405" t="s">
        <v>494</v>
      </c>
      <c r="J791" s="267"/>
      <c r="K791" s="268"/>
      <c r="L791" s="270"/>
      <c r="M791" s="269"/>
      <c r="N791" s="305"/>
      <c r="O791" s="268"/>
      <c r="P791" s="268"/>
      <c r="Q791" s="271"/>
      <c r="R791" s="271"/>
      <c r="S791" s="271"/>
      <c r="T791" s="271"/>
      <c r="U791" s="448">
        <v>100000</v>
      </c>
      <c r="V791" s="58">
        <v>100000</v>
      </c>
      <c r="W791" s="54">
        <v>0</v>
      </c>
      <c r="X791" s="54">
        <v>0</v>
      </c>
      <c r="Y791" s="54">
        <v>0</v>
      </c>
      <c r="Z791" s="30">
        <v>0</v>
      </c>
    </row>
    <row r="792" spans="1:26" ht="46.5" customHeight="1">
      <c r="A792" s="1029"/>
      <c r="B792" s="1125"/>
      <c r="C792" s="1126"/>
      <c r="D792" s="1126"/>
      <c r="E792" s="1126"/>
      <c r="F792" s="1126"/>
      <c r="G792" s="1126"/>
      <c r="H792" s="1127"/>
      <c r="I792" s="405" t="s">
        <v>495</v>
      </c>
      <c r="J792" s="267"/>
      <c r="K792" s="268"/>
      <c r="L792" s="270"/>
      <c r="M792" s="269"/>
      <c r="N792" s="305"/>
      <c r="O792" s="268"/>
      <c r="P792" s="268"/>
      <c r="Q792" s="271"/>
      <c r="R792" s="271"/>
      <c r="S792" s="271"/>
      <c r="T792" s="271"/>
      <c r="U792" s="448">
        <v>100000</v>
      </c>
      <c r="V792" s="58">
        <v>100000</v>
      </c>
      <c r="W792" s="54">
        <v>0</v>
      </c>
      <c r="X792" s="54">
        <v>0</v>
      </c>
      <c r="Y792" s="54">
        <v>0</v>
      </c>
      <c r="Z792" s="30">
        <v>0</v>
      </c>
    </row>
    <row r="793" spans="1:26" ht="113.25" customHeight="1">
      <c r="A793" s="1029" t="s">
        <v>125</v>
      </c>
      <c r="B793" s="1125"/>
      <c r="C793" s="1126"/>
      <c r="D793" s="1126"/>
      <c r="E793" s="1126"/>
      <c r="F793" s="1126"/>
      <c r="G793" s="1126"/>
      <c r="H793" s="1127"/>
      <c r="I793" s="405" t="s">
        <v>496</v>
      </c>
      <c r="J793" s="267"/>
      <c r="K793" s="268"/>
      <c r="L793" s="270"/>
      <c r="M793" s="269"/>
      <c r="N793" s="305"/>
      <c r="O793" s="268"/>
      <c r="P793" s="268"/>
      <c r="Q793" s="271"/>
      <c r="R793" s="271"/>
      <c r="S793" s="271"/>
      <c r="T793" s="271"/>
      <c r="U793" s="448">
        <v>83000</v>
      </c>
      <c r="V793" s="58">
        <v>83000</v>
      </c>
      <c r="W793" s="54">
        <v>0</v>
      </c>
      <c r="X793" s="54">
        <v>0</v>
      </c>
      <c r="Y793" s="54">
        <v>0</v>
      </c>
      <c r="Z793" s="30">
        <v>0</v>
      </c>
    </row>
    <row r="794" spans="1:26" ht="89.25" customHeight="1">
      <c r="A794" s="1029"/>
      <c r="B794" s="1125"/>
      <c r="C794" s="1126"/>
      <c r="D794" s="1126"/>
      <c r="E794" s="1126"/>
      <c r="F794" s="1126"/>
      <c r="G794" s="1126"/>
      <c r="H794" s="1127"/>
      <c r="I794" s="444" t="s">
        <v>698</v>
      </c>
      <c r="J794" s="267"/>
      <c r="K794" s="268"/>
      <c r="L794" s="270"/>
      <c r="M794" s="269"/>
      <c r="N794" s="305"/>
      <c r="O794" s="268"/>
      <c r="P794" s="268"/>
      <c r="Q794" s="271"/>
      <c r="R794" s="271"/>
      <c r="S794" s="271"/>
      <c r="T794" s="271"/>
      <c r="U794" s="448">
        <v>100000</v>
      </c>
      <c r="V794" s="58">
        <v>100000</v>
      </c>
      <c r="W794" s="54">
        <v>0</v>
      </c>
      <c r="X794" s="54">
        <v>0</v>
      </c>
      <c r="Y794" s="54">
        <v>0</v>
      </c>
      <c r="Z794" s="30">
        <v>0</v>
      </c>
    </row>
    <row r="795" spans="1:26" ht="63" customHeight="1">
      <c r="A795" s="1029"/>
      <c r="B795" s="1125"/>
      <c r="C795" s="1126"/>
      <c r="D795" s="1126"/>
      <c r="E795" s="1126"/>
      <c r="F795" s="1126"/>
      <c r="G795" s="1126"/>
      <c r="H795" s="1127"/>
      <c r="I795" s="405" t="s">
        <v>497</v>
      </c>
      <c r="J795" s="267"/>
      <c r="K795" s="268"/>
      <c r="L795" s="270"/>
      <c r="M795" s="269"/>
      <c r="N795" s="305"/>
      <c r="O795" s="268"/>
      <c r="P795" s="268"/>
      <c r="Q795" s="271"/>
      <c r="R795" s="271"/>
      <c r="S795" s="271"/>
      <c r="T795" s="271"/>
      <c r="U795" s="448">
        <v>80000</v>
      </c>
      <c r="V795" s="58">
        <v>80000</v>
      </c>
      <c r="W795" s="54">
        <v>0</v>
      </c>
      <c r="X795" s="54">
        <v>0</v>
      </c>
      <c r="Y795" s="54">
        <v>0</v>
      </c>
      <c r="Z795" s="30">
        <v>0</v>
      </c>
    </row>
    <row r="796" spans="1:26" ht="91.5" customHeight="1">
      <c r="A796" s="408" t="s">
        <v>144</v>
      </c>
      <c r="B796" s="1125"/>
      <c r="C796" s="1126"/>
      <c r="D796" s="1126"/>
      <c r="E796" s="1126"/>
      <c r="F796" s="1126"/>
      <c r="G796" s="1126"/>
      <c r="H796" s="1127"/>
      <c r="I796" s="405" t="s">
        <v>498</v>
      </c>
      <c r="J796" s="267"/>
      <c r="K796" s="268"/>
      <c r="L796" s="270"/>
      <c r="M796" s="269"/>
      <c r="N796" s="305"/>
      <c r="O796" s="268"/>
      <c r="P796" s="268"/>
      <c r="Q796" s="271"/>
      <c r="R796" s="271"/>
      <c r="S796" s="271"/>
      <c r="T796" s="271"/>
      <c r="U796" s="448">
        <v>57000</v>
      </c>
      <c r="V796" s="58">
        <v>57000</v>
      </c>
      <c r="W796" s="54">
        <v>0</v>
      </c>
      <c r="X796" s="54">
        <v>0</v>
      </c>
      <c r="Y796" s="54">
        <v>0</v>
      </c>
      <c r="Z796" s="30">
        <v>0</v>
      </c>
    </row>
    <row r="797" spans="1:26" ht="61.5">
      <c r="A797" s="391" t="s">
        <v>46</v>
      </c>
      <c r="B797" s="1125"/>
      <c r="C797" s="1126"/>
      <c r="D797" s="1126"/>
      <c r="E797" s="1126"/>
      <c r="F797" s="1126"/>
      <c r="G797" s="1126"/>
      <c r="H797" s="1127"/>
      <c r="I797" s="404" t="s">
        <v>679</v>
      </c>
      <c r="J797" s="387"/>
      <c r="K797" s="388"/>
      <c r="L797" s="2"/>
      <c r="M797" s="389"/>
      <c r="N797" s="2"/>
      <c r="O797" s="388"/>
      <c r="P797" s="388"/>
      <c r="Q797" s="390"/>
      <c r="R797" s="390"/>
      <c r="S797" s="390"/>
      <c r="T797" s="390"/>
      <c r="U797" s="446">
        <v>100000</v>
      </c>
      <c r="V797" s="30">
        <v>100000</v>
      </c>
      <c r="W797" s="54">
        <v>0</v>
      </c>
      <c r="X797" s="54">
        <v>0</v>
      </c>
      <c r="Y797" s="54">
        <v>0</v>
      </c>
      <c r="Z797" s="30">
        <v>0</v>
      </c>
    </row>
    <row r="798" spans="1:26" ht="93" customHeight="1">
      <c r="A798" s="89" t="s">
        <v>876</v>
      </c>
      <c r="B798" s="1128"/>
      <c r="C798" s="1129"/>
      <c r="D798" s="1129"/>
      <c r="E798" s="1129"/>
      <c r="F798" s="1129"/>
      <c r="G798" s="1129"/>
      <c r="H798" s="1130"/>
      <c r="I798" s="461" t="s">
        <v>882</v>
      </c>
      <c r="J798" s="387"/>
      <c r="K798" s="388"/>
      <c r="L798" s="2"/>
      <c r="M798" s="389"/>
      <c r="N798" s="2"/>
      <c r="O798" s="388"/>
      <c r="P798" s="388"/>
      <c r="Q798" s="390"/>
      <c r="R798" s="390"/>
      <c r="S798" s="390"/>
      <c r="T798" s="390"/>
      <c r="U798" s="463">
        <v>31000</v>
      </c>
      <c r="V798" s="30">
        <v>31000</v>
      </c>
      <c r="W798" s="54">
        <v>0</v>
      </c>
      <c r="X798" s="54">
        <v>0</v>
      </c>
      <c r="Y798" s="54">
        <v>0</v>
      </c>
      <c r="Z798" s="30">
        <v>0</v>
      </c>
    </row>
    <row r="799" spans="1:26" ht="204.75" customHeight="1">
      <c r="A799" s="395" t="s">
        <v>473</v>
      </c>
      <c r="B799" s="307" t="s">
        <v>6</v>
      </c>
      <c r="C799" s="402" t="s">
        <v>435</v>
      </c>
      <c r="D799" s="307" t="s">
        <v>474</v>
      </c>
      <c r="E799" s="307" t="s">
        <v>8</v>
      </c>
      <c r="F799" s="307"/>
      <c r="G799" s="307" t="s">
        <v>675</v>
      </c>
      <c r="H799" s="307" t="s">
        <v>9</v>
      </c>
      <c r="I799" s="306" t="s">
        <v>475</v>
      </c>
      <c r="J799" s="397"/>
      <c r="K799" s="398"/>
      <c r="L799" s="396"/>
      <c r="M799" s="399"/>
      <c r="N799" s="396"/>
      <c r="O799" s="398"/>
      <c r="P799" s="398"/>
      <c r="Q799" s="400"/>
      <c r="R799" s="400"/>
      <c r="S799" s="400"/>
      <c r="T799" s="400"/>
      <c r="U799" s="32">
        <v>60000</v>
      </c>
      <c r="V799" s="32">
        <v>60000</v>
      </c>
      <c r="W799" s="32">
        <v>0</v>
      </c>
      <c r="X799" s="32">
        <v>0</v>
      </c>
      <c r="Y799" s="32">
        <v>0</v>
      </c>
      <c r="Z799" s="32">
        <v>0</v>
      </c>
    </row>
    <row r="800" spans="1:26" ht="63" customHeight="1">
      <c r="A800" s="391" t="s">
        <v>41</v>
      </c>
      <c r="B800" s="72"/>
      <c r="C800" s="72"/>
      <c r="D800" s="72"/>
      <c r="E800" s="72"/>
      <c r="F800" s="72"/>
      <c r="G800" s="401"/>
      <c r="H800" s="72"/>
      <c r="I800" s="404" t="s">
        <v>680</v>
      </c>
      <c r="J800" s="392"/>
      <c r="K800" s="393"/>
      <c r="L800" s="72"/>
      <c r="M800" s="394"/>
      <c r="N800" s="72"/>
      <c r="O800" s="393"/>
      <c r="P800" s="393"/>
      <c r="Q800" s="93"/>
      <c r="R800" s="93"/>
      <c r="S800" s="93"/>
      <c r="T800" s="93"/>
      <c r="U800" s="30">
        <v>60000</v>
      </c>
      <c r="V800" s="30">
        <v>60000</v>
      </c>
      <c r="W800" s="54">
        <v>0</v>
      </c>
      <c r="X800" s="54">
        <v>0</v>
      </c>
      <c r="Y800" s="54">
        <v>0</v>
      </c>
      <c r="Z800" s="30">
        <v>0</v>
      </c>
    </row>
  </sheetData>
  <sheetProtection/>
  <mergeCells count="431">
    <mergeCell ref="W727:W728"/>
    <mergeCell ref="X727:X728"/>
    <mergeCell ref="Y727:Y728"/>
    <mergeCell ref="Z727:Z728"/>
    <mergeCell ref="A750:A755"/>
    <mergeCell ref="B750:H755"/>
    <mergeCell ref="I750:I755"/>
    <mergeCell ref="H727:H728"/>
    <mergeCell ref="I727:I728"/>
    <mergeCell ref="M727:M728"/>
    <mergeCell ref="I76:I107"/>
    <mergeCell ref="B76:H107"/>
    <mergeCell ref="B309:H313"/>
    <mergeCell ref="I310:I313"/>
    <mergeCell ref="B320:H322"/>
    <mergeCell ref="N727:N728"/>
    <mergeCell ref="M554:M555"/>
    <mergeCell ref="B552:H556"/>
    <mergeCell ref="I552:I556"/>
    <mergeCell ref="I649:I665"/>
    <mergeCell ref="I358:I359"/>
    <mergeCell ref="A727:A728"/>
    <mergeCell ref="B727:B728"/>
    <mergeCell ref="C727:C728"/>
    <mergeCell ref="D727:D728"/>
    <mergeCell ref="E727:E728"/>
    <mergeCell ref="B649:H665"/>
    <mergeCell ref="I632:I648"/>
    <mergeCell ref="A360:M360"/>
    <mergeCell ref="M317:M318"/>
    <mergeCell ref="A320:A321"/>
    <mergeCell ref="A326:A338"/>
    <mergeCell ref="I326:I339"/>
    <mergeCell ref="B412:H416"/>
    <mergeCell ref="A412:A416"/>
    <mergeCell ref="B364:H364"/>
    <mergeCell ref="I343:I344"/>
    <mergeCell ref="A349:N349"/>
    <mergeCell ref="I355:I356"/>
    <mergeCell ref="M1:Z1"/>
    <mergeCell ref="N2:Z2"/>
    <mergeCell ref="A4:Z4"/>
    <mergeCell ref="A5:T5"/>
    <mergeCell ref="A6:A7"/>
    <mergeCell ref="B6:H7"/>
    <mergeCell ref="I6:I7"/>
    <mergeCell ref="J6:J7"/>
    <mergeCell ref="K6:K7"/>
    <mergeCell ref="L6:Q7"/>
    <mergeCell ref="R6:T6"/>
    <mergeCell ref="U6:V6"/>
    <mergeCell ref="W6:X6"/>
    <mergeCell ref="Y6:Z6"/>
    <mergeCell ref="A8:N8"/>
    <mergeCell ref="A9:N9"/>
    <mergeCell ref="A10:N10"/>
    <mergeCell ref="A11:N11"/>
    <mergeCell ref="A12:N12"/>
    <mergeCell ref="A13:Y13"/>
    <mergeCell ref="A14:N14"/>
    <mergeCell ref="A15:N15"/>
    <mergeCell ref="A17:A22"/>
    <mergeCell ref="B17:H22"/>
    <mergeCell ref="I17:I20"/>
    <mergeCell ref="J17:J20"/>
    <mergeCell ref="K17:K20"/>
    <mergeCell ref="L17:L20"/>
    <mergeCell ref="B24:H25"/>
    <mergeCell ref="I24:I25"/>
    <mergeCell ref="I143:I144"/>
    <mergeCell ref="I153:I160"/>
    <mergeCell ref="A153:A160"/>
    <mergeCell ref="B153:H160"/>
    <mergeCell ref="A29:A40"/>
    <mergeCell ref="B29:H40"/>
    <mergeCell ref="I29:I30"/>
    <mergeCell ref="I33:I34"/>
    <mergeCell ref="I36:I40"/>
    <mergeCell ref="J36:J40"/>
    <mergeCell ref="K36:K40"/>
    <mergeCell ref="L36:L40"/>
    <mergeCell ref="A42:A49"/>
    <mergeCell ref="B42:H49"/>
    <mergeCell ref="I42:I49"/>
    <mergeCell ref="J42:J49"/>
    <mergeCell ref="K42:K49"/>
    <mergeCell ref="L42:L49"/>
    <mergeCell ref="A51:A56"/>
    <mergeCell ref="I51:I69"/>
    <mergeCell ref="J51:J56"/>
    <mergeCell ref="K51:K56"/>
    <mergeCell ref="L51:L56"/>
    <mergeCell ref="A57:A69"/>
    <mergeCell ref="J57:J69"/>
    <mergeCell ref="K57:K69"/>
    <mergeCell ref="L57:L69"/>
    <mergeCell ref="A71:A73"/>
    <mergeCell ref="B71:H73"/>
    <mergeCell ref="I71:I73"/>
    <mergeCell ref="J71:J73"/>
    <mergeCell ref="K71:K73"/>
    <mergeCell ref="L71:L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Z74:Z75"/>
    <mergeCell ref="S74:S75"/>
    <mergeCell ref="T74:T75"/>
    <mergeCell ref="U74:U75"/>
    <mergeCell ref="V74:V75"/>
    <mergeCell ref="M76:M107"/>
    <mergeCell ref="O74:O75"/>
    <mergeCell ref="P74:P75"/>
    <mergeCell ref="Q74:Q75"/>
    <mergeCell ref="R74:R75"/>
    <mergeCell ref="M126:M138"/>
    <mergeCell ref="B140:H141"/>
    <mergeCell ref="A140:A141"/>
    <mergeCell ref="B109:H138"/>
    <mergeCell ref="I109:I138"/>
    <mergeCell ref="Y74:Y75"/>
    <mergeCell ref="W74:W75"/>
    <mergeCell ref="X74:X75"/>
    <mergeCell ref="M74:M75"/>
    <mergeCell ref="N74:N75"/>
    <mergeCell ref="B146:H149"/>
    <mergeCell ref="I146:I149"/>
    <mergeCell ref="M146:M149"/>
    <mergeCell ref="N146:N149"/>
    <mergeCell ref="A163:N163"/>
    <mergeCell ref="A168:M168"/>
    <mergeCell ref="A170:A191"/>
    <mergeCell ref="B170:H191"/>
    <mergeCell ref="J171:J187"/>
    <mergeCell ref="K171:K187"/>
    <mergeCell ref="L171:L187"/>
    <mergeCell ref="I190:I191"/>
    <mergeCell ref="A193:A199"/>
    <mergeCell ref="B193:H199"/>
    <mergeCell ref="I193:I199"/>
    <mergeCell ref="J193:J199"/>
    <mergeCell ref="K193:K199"/>
    <mergeCell ref="L193:L199"/>
    <mergeCell ref="I201:I227"/>
    <mergeCell ref="J201:J227"/>
    <mergeCell ref="K201:K227"/>
    <mergeCell ref="L201:L227"/>
    <mergeCell ref="B200:H228"/>
    <mergeCell ref="A200:A228"/>
    <mergeCell ref="A229:A236"/>
    <mergeCell ref="B229:H236"/>
    <mergeCell ref="I229:I236"/>
    <mergeCell ref="J229:J236"/>
    <mergeCell ref="K229:K236"/>
    <mergeCell ref="L229:L236"/>
    <mergeCell ref="A237:A278"/>
    <mergeCell ref="B237:H278"/>
    <mergeCell ref="I237:I278"/>
    <mergeCell ref="J237:J278"/>
    <mergeCell ref="K237:K278"/>
    <mergeCell ref="L237:L278"/>
    <mergeCell ref="A279:A282"/>
    <mergeCell ref="B279:H282"/>
    <mergeCell ref="I279:I282"/>
    <mergeCell ref="J279:J282"/>
    <mergeCell ref="K279:K282"/>
    <mergeCell ref="L279:L282"/>
    <mergeCell ref="A286:A291"/>
    <mergeCell ref="B286:H291"/>
    <mergeCell ref="I286:I291"/>
    <mergeCell ref="J286:J291"/>
    <mergeCell ref="K286:K291"/>
    <mergeCell ref="L286:L291"/>
    <mergeCell ref="A304:A307"/>
    <mergeCell ref="A293:A295"/>
    <mergeCell ref="B293:H294"/>
    <mergeCell ref="L294:L295"/>
    <mergeCell ref="N294:N295"/>
    <mergeCell ref="B295:H295"/>
    <mergeCell ref="A297:A300"/>
    <mergeCell ref="B297:H300"/>
    <mergeCell ref="L297:L300"/>
    <mergeCell ref="N298:N300"/>
    <mergeCell ref="B351:H351"/>
    <mergeCell ref="B353:H353"/>
    <mergeCell ref="B315:H315"/>
    <mergeCell ref="B317:H318"/>
    <mergeCell ref="I317:I318"/>
    <mergeCell ref="A343:A344"/>
    <mergeCell ref="B343:H344"/>
    <mergeCell ref="B366:H366"/>
    <mergeCell ref="B368:H368"/>
    <mergeCell ref="B370:H398"/>
    <mergeCell ref="I370:I398"/>
    <mergeCell ref="I320:I321"/>
    <mergeCell ref="B51:H69"/>
    <mergeCell ref="I170:I189"/>
    <mergeCell ref="B326:H339"/>
    <mergeCell ref="I304:I307"/>
    <mergeCell ref="B304:H307"/>
    <mergeCell ref="A418:A421"/>
    <mergeCell ref="B418:H421"/>
    <mergeCell ref="I418:I421"/>
    <mergeCell ref="A400:A409"/>
    <mergeCell ref="B400:H409"/>
    <mergeCell ref="I400:I409"/>
    <mergeCell ref="I412:I416"/>
    <mergeCell ref="A448:M448"/>
    <mergeCell ref="A450:A482"/>
    <mergeCell ref="B450:H482"/>
    <mergeCell ref="I450:I482"/>
    <mergeCell ref="A485:N485"/>
    <mergeCell ref="A488:N488"/>
    <mergeCell ref="B492:H492"/>
    <mergeCell ref="I492:I538"/>
    <mergeCell ref="B493:H495"/>
    <mergeCell ref="J493:J495"/>
    <mergeCell ref="K493:K495"/>
    <mergeCell ref="L493:L495"/>
    <mergeCell ref="B496:H496"/>
    <mergeCell ref="B497:H497"/>
    <mergeCell ref="J498:J526"/>
    <mergeCell ref="K498:K526"/>
    <mergeCell ref="L498:L526"/>
    <mergeCell ref="B536:H536"/>
    <mergeCell ref="B537:H537"/>
    <mergeCell ref="B538:H538"/>
    <mergeCell ref="A552:A553"/>
    <mergeCell ref="A554:A555"/>
    <mergeCell ref="W552:W555"/>
    <mergeCell ref="X552:X555"/>
    <mergeCell ref="Y552:Y555"/>
    <mergeCell ref="Z552:Z555"/>
    <mergeCell ref="B558:H558"/>
    <mergeCell ref="I558:I630"/>
    <mergeCell ref="B559:H630"/>
    <mergeCell ref="M552:M553"/>
    <mergeCell ref="A561:A562"/>
    <mergeCell ref="M561:M562"/>
    <mergeCell ref="A563:A564"/>
    <mergeCell ref="M563:M564"/>
    <mergeCell ref="A565:A566"/>
    <mergeCell ref="M565:M566"/>
    <mergeCell ref="A567:A568"/>
    <mergeCell ref="M567:M568"/>
    <mergeCell ref="A569:A570"/>
    <mergeCell ref="M569:M570"/>
    <mergeCell ref="A571:A572"/>
    <mergeCell ref="M571:M572"/>
    <mergeCell ref="A573:A574"/>
    <mergeCell ref="M573:M574"/>
    <mergeCell ref="A575:A576"/>
    <mergeCell ref="M575:M576"/>
    <mergeCell ref="A577:A578"/>
    <mergeCell ref="M577:M578"/>
    <mergeCell ref="A579:A580"/>
    <mergeCell ref="M579:M580"/>
    <mergeCell ref="A581:A582"/>
    <mergeCell ref="M581:M582"/>
    <mergeCell ref="A583:A584"/>
    <mergeCell ref="M583:M584"/>
    <mergeCell ref="A585:A586"/>
    <mergeCell ref="M585:M586"/>
    <mergeCell ref="A587:A588"/>
    <mergeCell ref="M587:M588"/>
    <mergeCell ref="A589:A590"/>
    <mergeCell ref="M589:M590"/>
    <mergeCell ref="A591:A592"/>
    <mergeCell ref="M591:M592"/>
    <mergeCell ref="A593:A594"/>
    <mergeCell ref="M593:M594"/>
    <mergeCell ref="A595:A596"/>
    <mergeCell ref="M595:M596"/>
    <mergeCell ref="A597:A598"/>
    <mergeCell ref="M597:M598"/>
    <mergeCell ref="A599:A600"/>
    <mergeCell ref="M599:M600"/>
    <mergeCell ref="A601:A602"/>
    <mergeCell ref="M601:M602"/>
    <mergeCell ref="A603:A604"/>
    <mergeCell ref="M603:M604"/>
    <mergeCell ref="A605:A606"/>
    <mergeCell ref="M605:M606"/>
    <mergeCell ref="A607:A608"/>
    <mergeCell ref="M607:M608"/>
    <mergeCell ref="A609:A610"/>
    <mergeCell ref="M609:M610"/>
    <mergeCell ref="A611:A612"/>
    <mergeCell ref="M611:M612"/>
    <mergeCell ref="A613:A614"/>
    <mergeCell ref="M613:M614"/>
    <mergeCell ref="A615:A616"/>
    <mergeCell ref="M615:M616"/>
    <mergeCell ref="A617:A620"/>
    <mergeCell ref="M617:M618"/>
    <mergeCell ref="M619:M620"/>
    <mergeCell ref="A621:A622"/>
    <mergeCell ref="M621:M622"/>
    <mergeCell ref="A637:A638"/>
    <mergeCell ref="A623:A624"/>
    <mergeCell ref="M623:M624"/>
    <mergeCell ref="A625:A626"/>
    <mergeCell ref="M625:M626"/>
    <mergeCell ref="A627:A628"/>
    <mergeCell ref="M627:M628"/>
    <mergeCell ref="A629:A630"/>
    <mergeCell ref="M629:M630"/>
    <mergeCell ref="B632:H632"/>
    <mergeCell ref="B633:H633"/>
    <mergeCell ref="B634:H634"/>
    <mergeCell ref="A635:A636"/>
    <mergeCell ref="B635:H648"/>
    <mergeCell ref="M635:M636"/>
    <mergeCell ref="A645:A646"/>
    <mergeCell ref="M645:M646"/>
    <mergeCell ref="A647:A648"/>
    <mergeCell ref="M647:M648"/>
    <mergeCell ref="M637:M638"/>
    <mergeCell ref="A639:A640"/>
    <mergeCell ref="M639:M640"/>
    <mergeCell ref="A641:A642"/>
    <mergeCell ref="M641:M642"/>
    <mergeCell ref="A643:A644"/>
    <mergeCell ref="L649:L658"/>
    <mergeCell ref="J655:J657"/>
    <mergeCell ref="K655:K657"/>
    <mergeCell ref="M643:M644"/>
    <mergeCell ref="B667:H667"/>
    <mergeCell ref="I667:I692"/>
    <mergeCell ref="B668:H668"/>
    <mergeCell ref="B669:H669"/>
    <mergeCell ref="B670:H670"/>
    <mergeCell ref="B671:H671"/>
    <mergeCell ref="B672:H672"/>
    <mergeCell ref="B673:H673"/>
    <mergeCell ref="B674:H674"/>
    <mergeCell ref="B675:H675"/>
    <mergeCell ref="B676:H676"/>
    <mergeCell ref="B677:H677"/>
    <mergeCell ref="B678:H678"/>
    <mergeCell ref="B679:H679"/>
    <mergeCell ref="B680:H680"/>
    <mergeCell ref="B681:H681"/>
    <mergeCell ref="B711:H726"/>
    <mergeCell ref="W731:W732"/>
    <mergeCell ref="B683:H683"/>
    <mergeCell ref="B684:H684"/>
    <mergeCell ref="B685:H685"/>
    <mergeCell ref="B686:H686"/>
    <mergeCell ref="B687:H687"/>
    <mergeCell ref="B688:H688"/>
    <mergeCell ref="I731:I732"/>
    <mergeCell ref="U727:U728"/>
    <mergeCell ref="B690:H690"/>
    <mergeCell ref="B691:H691"/>
    <mergeCell ref="B692:H692"/>
    <mergeCell ref="A694:N694"/>
    <mergeCell ref="B696:H710"/>
    <mergeCell ref="B682:H682"/>
    <mergeCell ref="Z731:Z732"/>
    <mergeCell ref="A733:N733"/>
    <mergeCell ref="A734:A735"/>
    <mergeCell ref="B734:B735"/>
    <mergeCell ref="C734:C735"/>
    <mergeCell ref="G727:G728"/>
    <mergeCell ref="X731:X732"/>
    <mergeCell ref="U734:U735"/>
    <mergeCell ref="Y731:Y732"/>
    <mergeCell ref="V727:V728"/>
    <mergeCell ref="W734:W735"/>
    <mergeCell ref="E734:E735"/>
    <mergeCell ref="G734:G735"/>
    <mergeCell ref="Y734:Y735"/>
    <mergeCell ref="X734:X735"/>
    <mergeCell ref="Z734:Z735"/>
    <mergeCell ref="H734:H735"/>
    <mergeCell ref="M734:M735"/>
    <mergeCell ref="N734:N735"/>
    <mergeCell ref="V734:V735"/>
    <mergeCell ref="A778:A780"/>
    <mergeCell ref="A787:A788"/>
    <mergeCell ref="A789:A790"/>
    <mergeCell ref="A791:A792"/>
    <mergeCell ref="A793:A795"/>
    <mergeCell ref="B763:H772"/>
    <mergeCell ref="B774:H798"/>
    <mergeCell ref="A774:A775"/>
    <mergeCell ref="A781:A783"/>
    <mergeCell ref="L763:L772"/>
    <mergeCell ref="A765:A766"/>
    <mergeCell ref="I746:I748"/>
    <mergeCell ref="B746:H748"/>
    <mergeCell ref="A746:A748"/>
    <mergeCell ref="B760:H760"/>
    <mergeCell ref="A756:M756"/>
    <mergeCell ref="K742:K746"/>
    <mergeCell ref="M109:M125"/>
    <mergeCell ref="A761:M761"/>
    <mergeCell ref="A739:N739"/>
    <mergeCell ref="A741:A742"/>
    <mergeCell ref="I741:I742"/>
    <mergeCell ref="L741:L746"/>
    <mergeCell ref="J742:J746"/>
    <mergeCell ref="M186:M187"/>
    <mergeCell ref="N186:N187"/>
    <mergeCell ref="I734:I735"/>
    <mergeCell ref="W186:W187"/>
    <mergeCell ref="X186:X187"/>
    <mergeCell ref="Y186:Y187"/>
    <mergeCell ref="Z186:Z187"/>
    <mergeCell ref="V186:V187"/>
    <mergeCell ref="U186:U187"/>
    <mergeCell ref="I430:I433"/>
    <mergeCell ref="A430:A433"/>
    <mergeCell ref="A768:A770"/>
    <mergeCell ref="B758:H758"/>
    <mergeCell ref="A731:A732"/>
    <mergeCell ref="B731:H732"/>
    <mergeCell ref="D734:D735"/>
    <mergeCell ref="I696:I726"/>
    <mergeCell ref="B736:H736"/>
    <mergeCell ref="B689:H689"/>
  </mergeCells>
  <printOptions horizontalCentered="1"/>
  <pageMargins left="0.11811023622047245" right="0.11811023622047245" top="0.15748031496062992" bottom="0.15748031496062992" header="0.31496062992125984" footer="0.31496062992125984"/>
  <pageSetup horizontalDpi="180" verticalDpi="180" orientation="landscape" paperSize="9" scale="49" r:id="rId3"/>
  <rowBreaks count="8" manualBreakCount="8">
    <brk id="654" max="83" man="1"/>
    <brk id="673" max="83" man="1"/>
    <brk id="690" max="83" man="1"/>
    <brk id="700" max="83" man="1"/>
    <brk id="713" max="86" man="1"/>
    <brk id="730" max="83" man="1"/>
    <brk id="736" max="83" man="1"/>
    <brk id="744" max="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2019-06-06T07:37:30Z</dcterms:modified>
  <cp:category/>
  <cp:version/>
  <cp:contentType/>
  <cp:contentStatus/>
</cp:coreProperties>
</file>